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461" windowWidth="12120" windowHeight="8190" activeTab="0"/>
  </bookViews>
  <sheets>
    <sheet name="форма" sheetId="1" r:id="rId1"/>
    <sheet name="Лист1" sheetId="2" r:id="rId2"/>
  </sheets>
  <definedNames>
    <definedName name="_xlnm.Print_Titles" localSheetId="0">'форма'!$5:$8</definedName>
    <definedName name="_xlnm.Print_Area" localSheetId="0">'форма'!$A$1:$AS$85</definedName>
  </definedNames>
  <calcPr fullCalcOnLoad="1"/>
</workbook>
</file>

<file path=xl/comments1.xml><?xml version="1.0" encoding="utf-8"?>
<comments xmlns="http://schemas.openxmlformats.org/spreadsheetml/2006/main">
  <authors>
    <author>Экономика</author>
    <author>Даурен</author>
  </authors>
  <commentList>
    <comment ref="J25" authorId="0">
      <text>
        <r>
          <rPr>
            <b/>
            <sz val="9"/>
            <rFont val="Tahoma"/>
            <family val="2"/>
          </rPr>
          <t>Экономика:</t>
        </r>
        <r>
          <rPr>
            <sz val="9"/>
            <rFont val="Tahoma"/>
            <family val="2"/>
          </rPr>
          <t xml:space="preserve">
увел. На 10%</t>
        </r>
      </text>
    </comment>
    <comment ref="L25" authorId="0">
      <text>
        <r>
          <rPr>
            <b/>
            <sz val="9"/>
            <rFont val="Tahoma"/>
            <family val="2"/>
          </rPr>
          <t>Экономика:</t>
        </r>
        <r>
          <rPr>
            <sz val="9"/>
            <rFont val="Tahoma"/>
            <family val="2"/>
          </rPr>
          <t xml:space="preserve">
увел. На 10%</t>
        </r>
      </text>
    </comment>
    <comment ref="N25" authorId="0">
      <text>
        <r>
          <rPr>
            <b/>
            <sz val="9"/>
            <rFont val="Tahoma"/>
            <family val="2"/>
          </rPr>
          <t>Экономика:</t>
        </r>
        <r>
          <rPr>
            <sz val="9"/>
            <rFont val="Tahoma"/>
            <family val="2"/>
          </rPr>
          <t xml:space="preserve">
увел. На 10%</t>
        </r>
      </text>
    </comment>
    <comment ref="AJ25" authorId="0">
      <text>
        <r>
          <rPr>
            <b/>
            <sz val="9"/>
            <rFont val="Tahoma"/>
            <family val="2"/>
          </rPr>
          <t>Экономика:</t>
        </r>
        <r>
          <rPr>
            <sz val="9"/>
            <rFont val="Tahoma"/>
            <family val="2"/>
          </rPr>
          <t xml:space="preserve">
увел. На 10%</t>
        </r>
      </text>
    </comment>
    <comment ref="AL25" authorId="0">
      <text>
        <r>
          <rPr>
            <b/>
            <sz val="9"/>
            <rFont val="Tahoma"/>
            <family val="2"/>
          </rPr>
          <t>Экономика:</t>
        </r>
        <r>
          <rPr>
            <sz val="9"/>
            <rFont val="Tahoma"/>
            <family val="2"/>
          </rPr>
          <t xml:space="preserve">
увел. На 10%</t>
        </r>
      </text>
    </comment>
    <comment ref="AN25" authorId="0">
      <text>
        <r>
          <rPr>
            <b/>
            <sz val="9"/>
            <rFont val="Tahoma"/>
            <family val="2"/>
          </rPr>
          <t>Экономика:</t>
        </r>
        <r>
          <rPr>
            <sz val="9"/>
            <rFont val="Tahoma"/>
            <family val="2"/>
          </rPr>
          <t xml:space="preserve">
увел. На 10%</t>
        </r>
      </text>
    </comment>
    <comment ref="AP25" authorId="0">
      <text>
        <r>
          <rPr>
            <b/>
            <sz val="9"/>
            <rFont val="Tahoma"/>
            <family val="2"/>
          </rPr>
          <t>Экономика:</t>
        </r>
        <r>
          <rPr>
            <sz val="9"/>
            <rFont val="Tahoma"/>
            <family val="2"/>
          </rPr>
          <t xml:space="preserve">
увел. На 10%</t>
        </r>
      </text>
    </comment>
    <comment ref="AR25" authorId="0">
      <text>
        <r>
          <rPr>
            <b/>
            <sz val="9"/>
            <rFont val="Tahoma"/>
            <family val="2"/>
          </rPr>
          <t>Экономика:</t>
        </r>
        <r>
          <rPr>
            <sz val="9"/>
            <rFont val="Tahoma"/>
            <family val="2"/>
          </rPr>
          <t xml:space="preserve">
увел. На 10%</t>
        </r>
      </text>
    </comment>
    <comment ref="K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M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дефлятор105,5+инфл4,5</t>
        </r>
      </text>
    </comment>
    <comment ref="Q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S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U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W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Y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A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C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E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G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I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K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M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O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Q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  <comment ref="AS82" authorId="1">
      <text>
        <r>
          <rPr>
            <b/>
            <sz val="9"/>
            <rFont val="Tahoma"/>
            <family val="2"/>
          </rPr>
          <t>Даурен:</t>
        </r>
        <r>
          <rPr>
            <sz val="9"/>
            <rFont val="Tahoma"/>
            <family val="2"/>
          </rPr>
          <t xml:space="preserve">
дефлятор+инфляция4,9</t>
        </r>
      </text>
    </comment>
  </commentList>
</comments>
</file>

<file path=xl/sharedStrings.xml><?xml version="1.0" encoding="utf-8"?>
<sst xmlns="http://schemas.openxmlformats.org/spreadsheetml/2006/main" count="262" uniqueCount="109">
  <si>
    <t>Показатели</t>
  </si>
  <si>
    <t>Единица измерения</t>
  </si>
  <si>
    <t>Периодичность</t>
  </si>
  <si>
    <t>год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</si>
  <si>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</si>
  <si>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</si>
  <si>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</si>
  <si>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</si>
  <si>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2.  Промышленное производство</t>
  </si>
  <si>
    <t>квартал</t>
  </si>
  <si>
    <t>2.2. Обрабатывающие производства</t>
  </si>
  <si>
    <t>2.3. Производство и распределение электроэнергии, газа и воды</t>
  </si>
  <si>
    <t>2.4. Производство важнейших видов промышленной продукциии</t>
  </si>
  <si>
    <t>Пиломатериалы</t>
  </si>
  <si>
    <t>Мясо, включая субпродукты 1 категории</t>
  </si>
  <si>
    <t>тонн</t>
  </si>
  <si>
    <t>Цельномолочная продукция</t>
  </si>
  <si>
    <t>Масло животное</t>
  </si>
  <si>
    <t>Хлебобулочные изделия</t>
  </si>
  <si>
    <t>3. Сельское хозяйство</t>
  </si>
  <si>
    <t>Продукция сельского хозяйства во всех категориях хозяйств</t>
  </si>
  <si>
    <t>Индекс производства продукции сельского хозяйства в хозяйствах всех категорий</t>
  </si>
  <si>
    <t>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</si>
  <si>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</si>
  <si>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</si>
  <si>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</si>
  <si>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</si>
  <si>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3.1. Производство важнейших видов сельхозпродукции</t>
  </si>
  <si>
    <t>Зерно (в весе после доработки)</t>
  </si>
  <si>
    <t>Картофель</t>
  </si>
  <si>
    <t>Пух (в физическом весе)</t>
  </si>
  <si>
    <t>Шерсть (в физическом весе)</t>
  </si>
  <si>
    <t>Яйца</t>
  </si>
  <si>
    <t>Скот и птица на убой (в живом весе)</t>
  </si>
  <si>
    <t>Молоко (надои)</t>
  </si>
  <si>
    <t>3.2. Поголовье скота в хозяйствах всех категорий</t>
  </si>
  <si>
    <t>Крупный рогатый скот</t>
  </si>
  <si>
    <t>голов</t>
  </si>
  <si>
    <t>в том числе коровы</t>
  </si>
  <si>
    <t>Свиньи</t>
  </si>
  <si>
    <t>Овцы и козы</t>
  </si>
  <si>
    <t>в том числе: овцы</t>
  </si>
  <si>
    <t>Лошади</t>
  </si>
  <si>
    <t>Маралы</t>
  </si>
  <si>
    <t>Птица</t>
  </si>
  <si>
    <t>Пчелосемьи</t>
  </si>
  <si>
    <t>штук</t>
  </si>
  <si>
    <t>4. Рынок товаров и услуг</t>
  </si>
  <si>
    <t xml:space="preserve">Оборот розничной торговли </t>
  </si>
  <si>
    <t>Индекс физического объема оборота розничной торговли</t>
  </si>
  <si>
    <t xml:space="preserve"> единиц</t>
  </si>
  <si>
    <t>человек</t>
  </si>
  <si>
    <t>6. Инвестиции</t>
  </si>
  <si>
    <t>Объем инвестиций в основной капитал за счет всех источников финансирования, млн.руб.</t>
  </si>
  <si>
    <t>Объем инвестиций в основной капитал за счет всех источников финансирования, в % к аналогичному периоду предыдущего года в сопоставимых ценах</t>
  </si>
  <si>
    <t>Объем работ, выполненных по виду деятельности «строительство»</t>
  </si>
  <si>
    <t>Объем выполненных работ по виду деятельности "строительство" к аналогичному периоду  предыдущего года</t>
  </si>
  <si>
    <t>Ввод в эксплуатацию жилых домов за счет всех источников финансирования</t>
  </si>
  <si>
    <t>Индивидуальные жилые дома, построенные населением за свой счет и с помощью кредитов</t>
  </si>
  <si>
    <t>Общая площадь жилищного фонда всего</t>
  </si>
  <si>
    <t>тыс.кв.м</t>
  </si>
  <si>
    <t>Средняя обеспеченность населения площадью жилых квартир (на конец года)</t>
  </si>
  <si>
    <t>кв.м. на человека</t>
  </si>
  <si>
    <t>7.  Финансы</t>
  </si>
  <si>
    <t>Доходы местного бюджета,</t>
  </si>
  <si>
    <t xml:space="preserve"> млн.руб.</t>
  </si>
  <si>
    <t>Собственные доходы бюджета</t>
  </si>
  <si>
    <t>Налоговые доходы</t>
  </si>
  <si>
    <t>Неналоговые доходы</t>
  </si>
  <si>
    <t>Безвозмездные поступления от бюджетов других уровней</t>
  </si>
  <si>
    <t>Расходы местного бюджета</t>
  </si>
  <si>
    <t>Дефецит(-),профицит(+) бюджета</t>
  </si>
  <si>
    <t>млн.руб.</t>
  </si>
  <si>
    <t>%</t>
  </si>
  <si>
    <t>рублей</t>
  </si>
  <si>
    <t>Обеспеченность:</t>
  </si>
  <si>
    <t>2.1. Добыча полезных ископаемых</t>
  </si>
  <si>
    <t>Индекс промышленного производства</t>
  </si>
  <si>
    <t>Индекс производства - раздел C "Добыча полезных ископаемых"</t>
  </si>
  <si>
    <t>Индекс производства - раздел D "Обрабатывающие производства"</t>
  </si>
  <si>
    <t>Индекс производства - раздел E "Производство и распределение электроэнергии, газа и воды"</t>
  </si>
  <si>
    <t>5. Малое и среднее предпринимательство* (с 2008г.)</t>
  </si>
  <si>
    <t>тыс.чел.</t>
  </si>
  <si>
    <t>тыс.тонн</t>
  </si>
  <si>
    <t>тыс.штук</t>
  </si>
  <si>
    <t>тыс.куб.м</t>
  </si>
  <si>
    <t>тыс.человек</t>
  </si>
  <si>
    <t>Овощи</t>
  </si>
  <si>
    <t>Количество индивидуальных предпринимателей</t>
  </si>
  <si>
    <t>тыс.кв.м общ.площ.</t>
  </si>
  <si>
    <t>Относительное расхождение факта от прогноза,%</t>
  </si>
  <si>
    <t>оценка</t>
  </si>
  <si>
    <t>Верблюды</t>
  </si>
  <si>
    <t>Количество субъектов МП (включая микропредприятия) - всего по состоянию на конец отчетного периода</t>
  </si>
  <si>
    <t>Средняя численность работников списочного состава (без внешних совместителей) малых предприятий (без микропредприятий)</t>
  </si>
  <si>
    <t>Оборот по малым предприятиям (без микропредприятий)</t>
  </si>
  <si>
    <t>Среднесписочная численность работников по крупным и средним организациям - всего</t>
  </si>
  <si>
    <t>Уровень зарегистрированной безработицы</t>
  </si>
  <si>
    <t>Среднемесячная заработная плата работников по крупным и средним организациям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</si>
  <si>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</si>
  <si>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-</t>
  </si>
  <si>
    <t>полуфабрикаты мясные</t>
  </si>
  <si>
    <t xml:space="preserve"> % выполнения оценки</t>
  </si>
  <si>
    <t xml:space="preserve">прогноз на 2016 год </t>
  </si>
  <si>
    <t>факт 2016</t>
  </si>
  <si>
    <t>факт за п/г 2017</t>
  </si>
  <si>
    <t>Прогноз основных показателей социально-экономического развития  муниципального образования Кош-Агачского района Республики Алтай до 2035 г.</t>
  </si>
  <si>
    <t>8. Труд и занятость</t>
  </si>
  <si>
    <t>9. Развитие социальной сферы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</si>
</sst>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8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25A0C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4" borderId="10" xfId="53" applyNumberFormat="1" applyFont="1" applyFill="1" applyBorder="1" applyAlignment="1" applyProtection="1">
      <alignment horizontal="justify" vertical="center" wrapText="1"/>
      <protection/>
    </xf>
    <xf numFmtId="0" fontId="7" fillId="34" borderId="10" xfId="53" applyNumberFormat="1" applyFont="1" applyFill="1" applyBorder="1" applyAlignment="1" applyProtection="1">
      <alignment horizontal="center" vertical="center" wrapText="1"/>
      <protection/>
    </xf>
    <xf numFmtId="0" fontId="7" fillId="34" borderId="11" xfId="53" applyNumberFormat="1" applyFont="1" applyFill="1" applyBorder="1" applyAlignment="1" applyProtection="1">
      <alignment horizontal="center" vertical="center" wrapText="1"/>
      <protection/>
    </xf>
    <xf numFmtId="2" fontId="7" fillId="34" borderId="10" xfId="53" applyNumberFormat="1" applyFont="1" applyFill="1" applyBorder="1" applyAlignment="1" applyProtection="1">
      <alignment horizontal="center" vertical="center" wrapText="1"/>
      <protection/>
    </xf>
    <xf numFmtId="2" fontId="7" fillId="35" borderId="10" xfId="53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4" fillId="0" borderId="10" xfId="53" applyNumberFormat="1" applyFont="1" applyFill="1" applyBorder="1" applyAlignment="1" applyProtection="1">
      <alignment horizontal="justify" vertical="center" wrapText="1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81" fontId="4" fillId="36" borderId="10" xfId="0" applyNumberFormat="1" applyFont="1" applyFill="1" applyBorder="1" applyAlignment="1">
      <alignment horizontal="center" vertical="center"/>
    </xf>
    <xf numFmtId="2" fontId="4" fillId="0" borderId="10" xfId="52" applyNumberFormat="1" applyFont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center"/>
    </xf>
    <xf numFmtId="2" fontId="4" fillId="36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8" fillId="38" borderId="10" xfId="0" applyNumberFormat="1" applyFont="1" applyFill="1" applyBorder="1" applyAlignment="1">
      <alignment horizontal="center" vertical="center"/>
    </xf>
    <xf numFmtId="0" fontId="7" fillId="34" borderId="10" xfId="53" applyNumberFormat="1" applyFont="1" applyFill="1" applyBorder="1" applyAlignment="1" applyProtection="1">
      <alignment horizontal="justify" vertical="center" wrapText="1"/>
      <protection locked="0"/>
    </xf>
    <xf numFmtId="0" fontId="7" fillId="34" borderId="11" xfId="53" applyNumberFormat="1" applyFont="1" applyFill="1" applyBorder="1" applyAlignment="1">
      <alignment horizontal="center" vertical="center" wrapText="1"/>
      <protection/>
    </xf>
    <xf numFmtId="2" fontId="7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34" borderId="10" xfId="53" applyNumberFormat="1" applyFont="1" applyFill="1" applyBorder="1" applyAlignment="1">
      <alignment horizontal="center" vertical="center" wrapText="1"/>
      <protection/>
    </xf>
    <xf numFmtId="2" fontId="7" fillId="34" borderId="10" xfId="0" applyNumberFormat="1" applyFont="1" applyFill="1" applyBorder="1" applyAlignment="1">
      <alignment horizontal="center" vertical="center"/>
    </xf>
    <xf numFmtId="2" fontId="4" fillId="39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3" applyFont="1" applyFill="1" applyBorder="1" applyAlignment="1" applyProtection="1">
      <alignment horizontal="justify" vertical="center" wrapText="1"/>
      <protection hidden="1"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180" fontId="4" fillId="40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4" fillId="38" borderId="10" xfId="53" applyNumberFormat="1" applyFont="1" applyFill="1" applyBorder="1" applyAlignment="1">
      <alignment horizontal="center" vertical="center" wrapText="1"/>
      <protection/>
    </xf>
    <xf numFmtId="2" fontId="7" fillId="41" borderId="10" xfId="53" applyNumberFormat="1" applyFont="1" applyFill="1" applyBorder="1" applyAlignment="1" applyProtection="1">
      <alignment horizontal="center" vertical="center" wrapText="1"/>
      <protection/>
    </xf>
    <xf numFmtId="2" fontId="4" fillId="35" borderId="10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justify" vertical="center" wrapText="1"/>
      <protection/>
    </xf>
    <xf numFmtId="2" fontId="4" fillId="40" borderId="10" xfId="53" applyNumberFormat="1" applyFont="1" applyFill="1" applyBorder="1" applyAlignment="1">
      <alignment horizontal="center" vertical="center" wrapText="1"/>
      <protection/>
    </xf>
    <xf numFmtId="2" fontId="4" fillId="41" borderId="10" xfId="0" applyNumberFormat="1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0" fontId="4" fillId="40" borderId="10" xfId="53" applyNumberFormat="1" applyFont="1" applyFill="1" applyBorder="1" applyAlignment="1" applyProtection="1">
      <alignment horizontal="justify" vertical="center" wrapText="1"/>
      <protection/>
    </xf>
    <xf numFmtId="2" fontId="4" fillId="38" borderId="11" xfId="53" applyNumberFormat="1" applyFont="1" applyFill="1" applyBorder="1" applyAlignment="1">
      <alignment horizontal="center" vertical="center" wrapText="1"/>
      <protection/>
    </xf>
    <xf numFmtId="2" fontId="4" fillId="42" borderId="11" xfId="53" applyNumberFormat="1" applyFont="1" applyFill="1" applyBorder="1" applyAlignment="1">
      <alignment horizontal="center" vertical="center" wrapText="1"/>
      <protection/>
    </xf>
    <xf numFmtId="2" fontId="4" fillId="43" borderId="11" xfId="53" applyNumberFormat="1" applyFont="1" applyFill="1" applyBorder="1" applyAlignment="1">
      <alignment horizontal="center" vertical="center" wrapText="1"/>
      <protection/>
    </xf>
    <xf numFmtId="0" fontId="4" fillId="38" borderId="10" xfId="53" applyNumberFormat="1" applyFont="1" applyFill="1" applyBorder="1" applyAlignment="1" applyProtection="1">
      <alignment horizontal="center" vertical="center" wrapText="1"/>
      <protection/>
    </xf>
    <xf numFmtId="0" fontId="4" fillId="38" borderId="11" xfId="52" applyNumberFormat="1" applyFont="1" applyFill="1" applyBorder="1" applyAlignment="1">
      <alignment horizontal="center" vertical="center" wrapText="1"/>
      <protection/>
    </xf>
    <xf numFmtId="2" fontId="4" fillId="38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/>
    </xf>
    <xf numFmtId="2" fontId="4" fillId="38" borderId="11" xfId="0" applyNumberFormat="1" applyFont="1" applyFill="1" applyBorder="1" applyAlignment="1">
      <alignment horizontal="center" vertical="center"/>
    </xf>
    <xf numFmtId="0" fontId="4" fillId="40" borderId="10" xfId="53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2" fontId="4" fillId="38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8" borderId="10" xfId="53" applyFont="1" applyFill="1" applyBorder="1" applyAlignment="1" applyProtection="1">
      <alignment horizontal="center" vertical="center" wrapText="1"/>
      <protection/>
    </xf>
    <xf numFmtId="0" fontId="4" fillId="38" borderId="11" xfId="52" applyFont="1" applyFill="1" applyBorder="1" applyAlignment="1">
      <alignment horizontal="center" vertical="center" wrapText="1"/>
      <protection/>
    </xf>
    <xf numFmtId="2" fontId="4" fillId="36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2" fontId="7" fillId="34" borderId="10" xfId="53" applyNumberFormat="1" applyFont="1" applyFill="1" applyBorder="1" applyAlignment="1" applyProtection="1">
      <alignment horizontal="justify" vertical="center" wrapText="1"/>
      <protection/>
    </xf>
    <xf numFmtId="2" fontId="7" fillId="34" borderId="11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 applyProtection="1">
      <alignment horizontal="justify"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/>
    </xf>
    <xf numFmtId="2" fontId="4" fillId="0" borderId="11" xfId="52" applyNumberFormat="1" applyFont="1" applyBorder="1" applyAlignment="1">
      <alignment horizontal="center" vertical="center" wrapText="1"/>
      <protection/>
    </xf>
    <xf numFmtId="2" fontId="8" fillId="38" borderId="10" xfId="53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Alignment="1">
      <alignment horizontal="center" vertical="center"/>
    </xf>
    <xf numFmtId="2" fontId="8" fillId="38" borderId="14" xfId="53" applyNumberFormat="1" applyFont="1" applyFill="1" applyBorder="1" applyAlignment="1">
      <alignment horizontal="center" vertical="center" wrapText="1"/>
      <protection/>
    </xf>
    <xf numFmtId="2" fontId="8" fillId="38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/>
    </xf>
    <xf numFmtId="2" fontId="4" fillId="40" borderId="10" xfId="53" applyNumberFormat="1" applyFont="1" applyFill="1" applyBorder="1" applyAlignment="1" applyProtection="1">
      <alignment horizontal="center" vertical="center" wrapText="1"/>
      <protection locked="0"/>
    </xf>
    <xf numFmtId="2" fontId="8" fillId="38" borderId="1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/>
    </xf>
    <xf numFmtId="2" fontId="4" fillId="39" borderId="10" xfId="52" applyNumberFormat="1" applyFont="1" applyFill="1" applyBorder="1" applyAlignment="1">
      <alignment horizontal="center" vertical="center" wrapText="1"/>
      <protection/>
    </xf>
    <xf numFmtId="2" fontId="44" fillId="34" borderId="10" xfId="0" applyNumberFormat="1" applyFont="1" applyFill="1" applyBorder="1" applyAlignment="1">
      <alignment horizontal="center" vertical="center"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2" fontId="4" fillId="44" borderId="10" xfId="52" applyNumberFormat="1" applyFont="1" applyFill="1" applyBorder="1" applyAlignment="1">
      <alignment horizontal="center" vertical="center" wrapText="1"/>
      <protection/>
    </xf>
    <xf numFmtId="2" fontId="4" fillId="42" borderId="10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/>
    </xf>
    <xf numFmtId="0" fontId="8" fillId="38" borderId="15" xfId="53" applyNumberFormat="1" applyFont="1" applyFill="1" applyBorder="1" applyAlignment="1">
      <alignment horizontal="center" vertical="center" wrapText="1"/>
      <protection/>
    </xf>
    <xf numFmtId="0" fontId="8" fillId="38" borderId="10" xfId="53" applyNumberFormat="1" applyFont="1" applyFill="1" applyBorder="1" applyAlignment="1">
      <alignment horizontal="center" vertical="center" wrapText="1"/>
      <protection/>
    </xf>
    <xf numFmtId="0" fontId="8" fillId="38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38" borderId="10" xfId="53" applyNumberFormat="1" applyFont="1" applyFill="1" applyBorder="1" applyAlignment="1" applyProtection="1">
      <alignment horizontal="justify" vertical="center" wrapText="1"/>
      <protection/>
    </xf>
    <xf numFmtId="2" fontId="4" fillId="38" borderId="10" xfId="53" applyNumberFormat="1" applyFont="1" applyFill="1" applyBorder="1" applyAlignment="1" applyProtection="1">
      <alignment horizontal="center" vertical="center" wrapText="1"/>
      <protection/>
    </xf>
    <xf numFmtId="2" fontId="4" fillId="38" borderId="11" xfId="52" applyNumberFormat="1" applyFont="1" applyFill="1" applyBorder="1" applyAlignment="1">
      <alignment horizontal="center" vertical="center" wrapText="1"/>
      <protection/>
    </xf>
    <xf numFmtId="2" fontId="4" fillId="37" borderId="10" xfId="0" applyNumberFormat="1" applyFont="1" applyFill="1" applyBorder="1" applyAlignment="1">
      <alignment horizontal="center" vertical="center"/>
    </xf>
    <xf numFmtId="2" fontId="8" fillId="38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45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9" borderId="10" xfId="0" applyFont="1" applyFill="1" applyBorder="1" applyAlignment="1">
      <alignment horizontal="center" vertical="center"/>
    </xf>
    <xf numFmtId="2" fontId="4" fillId="38" borderId="12" xfId="53" applyNumberFormat="1" applyFont="1" applyFill="1" applyBorder="1" applyAlignment="1" applyProtection="1">
      <alignment horizontal="center" vertical="center" wrapText="1"/>
      <protection/>
    </xf>
    <xf numFmtId="2" fontId="4" fillId="38" borderId="13" xfId="52" applyNumberFormat="1" applyFont="1" applyFill="1" applyBorder="1" applyAlignment="1">
      <alignment horizontal="center" vertical="center" wrapText="1"/>
      <protection/>
    </xf>
    <xf numFmtId="0" fontId="4" fillId="40" borderId="10" xfId="0" applyFont="1" applyFill="1" applyBorder="1" applyAlignment="1">
      <alignment horizontal="center" vertical="center"/>
    </xf>
    <xf numFmtId="2" fontId="8" fillId="36" borderId="10" xfId="0" applyNumberFormat="1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4" fillId="0" borderId="12" xfId="53" applyNumberFormat="1" applyFont="1" applyFill="1" applyBorder="1" applyAlignment="1" applyProtection="1">
      <alignment horizontal="center" vertical="center" wrapText="1"/>
      <protection/>
    </xf>
    <xf numFmtId="2" fontId="4" fillId="0" borderId="13" xfId="52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180" fontId="4" fillId="37" borderId="10" xfId="0" applyNumberFormat="1" applyFont="1" applyFill="1" applyBorder="1" applyAlignment="1">
      <alignment horizontal="center" vertical="center"/>
    </xf>
    <xf numFmtId="43" fontId="4" fillId="38" borderId="10" xfId="60" applyFont="1" applyFill="1" applyBorder="1" applyAlignment="1">
      <alignment horizontal="center" vertical="center" wrapText="1"/>
    </xf>
    <xf numFmtId="2" fontId="4" fillId="42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42" borderId="10" xfId="5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47" borderId="0" xfId="0" applyFont="1" applyFill="1" applyAlignment="1">
      <alignment/>
    </xf>
    <xf numFmtId="0" fontId="4" fillId="44" borderId="10" xfId="0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/>
    </xf>
    <xf numFmtId="2" fontId="4" fillId="36" borderId="11" xfId="52" applyNumberFormat="1" applyFont="1" applyFill="1" applyBorder="1" applyAlignment="1">
      <alignment horizontal="center" vertical="center" wrapText="1"/>
      <protection/>
    </xf>
    <xf numFmtId="2" fontId="7" fillId="34" borderId="16" xfId="0" applyNumberFormat="1" applyFont="1" applyFill="1" applyBorder="1" applyAlignment="1">
      <alignment horizontal="center" vertical="center" wrapText="1"/>
    </xf>
    <xf numFmtId="2" fontId="4" fillId="38" borderId="16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2" fontId="8" fillId="36" borderId="11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Border="1" applyAlignment="1">
      <alignment horizontal="center" vertical="center"/>
    </xf>
    <xf numFmtId="2" fontId="7" fillId="0" borderId="10" xfId="53" applyNumberFormat="1" applyFont="1" applyFill="1" applyBorder="1" applyAlignment="1" applyProtection="1">
      <alignment horizontal="justify" vertical="top" wrapText="1"/>
      <protection/>
    </xf>
    <xf numFmtId="2" fontId="4" fillId="0" borderId="10" xfId="53" applyNumberFormat="1" applyFont="1" applyFill="1" applyBorder="1" applyAlignment="1" applyProtection="1">
      <alignment horizontal="center" vertical="top" wrapText="1"/>
      <protection/>
    </xf>
    <xf numFmtId="2" fontId="4" fillId="0" borderId="10" xfId="53" applyNumberFormat="1" applyFont="1" applyFill="1" applyBorder="1" applyAlignment="1">
      <alignment horizontal="center" vertical="top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justify" vertical="top"/>
      <protection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 horizontal="center" vertical="center"/>
    </xf>
    <xf numFmtId="180" fontId="4" fillId="36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48" borderId="15" xfId="0" applyFont="1" applyFill="1" applyBorder="1" applyAlignment="1" applyProtection="1">
      <alignment horizontal="center" vertical="center" wrapText="1"/>
      <protection hidden="1"/>
    </xf>
    <xf numFmtId="0" fontId="7" fillId="48" borderId="14" xfId="0" applyFont="1" applyFill="1" applyBorder="1" applyAlignment="1" applyProtection="1">
      <alignment horizontal="center" vertical="center" wrapText="1"/>
      <protection hidden="1"/>
    </xf>
    <xf numFmtId="0" fontId="7" fillId="49" borderId="15" xfId="0" applyFont="1" applyFill="1" applyBorder="1" applyAlignment="1" applyProtection="1">
      <alignment horizontal="center" vertical="center" wrapText="1"/>
      <protection hidden="1"/>
    </xf>
    <xf numFmtId="0" fontId="7" fillId="49" borderId="14" xfId="0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50" borderId="11" xfId="0" applyFont="1" applyFill="1" applyBorder="1" applyAlignment="1">
      <alignment horizontal="center"/>
    </xf>
    <xf numFmtId="0" fontId="4" fillId="50" borderId="16" xfId="0" applyFont="1" applyFill="1" applyBorder="1" applyAlignment="1">
      <alignment horizontal="center"/>
    </xf>
    <xf numFmtId="2" fontId="7" fillId="41" borderId="12" xfId="53" applyNumberFormat="1" applyFont="1" applyFill="1" applyBorder="1" applyAlignment="1" applyProtection="1">
      <alignment horizontal="justify" vertical="center" wrapText="1"/>
      <protection/>
    </xf>
    <xf numFmtId="2" fontId="7" fillId="41" borderId="13" xfId="53" applyNumberFormat="1" applyFont="1" applyFill="1" applyBorder="1" applyAlignment="1" applyProtection="1">
      <alignment horizontal="justify" vertical="center" wrapText="1"/>
      <protection/>
    </xf>
    <xf numFmtId="2" fontId="7" fillId="34" borderId="10" xfId="53" applyNumberFormat="1" applyFont="1" applyFill="1" applyBorder="1" applyAlignment="1" applyProtection="1">
      <alignment horizontal="justify" vertical="center" wrapText="1"/>
      <protection/>
    </xf>
    <xf numFmtId="0" fontId="7" fillId="34" borderId="10" xfId="53" applyFont="1" applyFill="1" applyBorder="1" applyAlignment="1" applyProtection="1">
      <alignment horizontal="justify" vertical="center" wrapText="1"/>
      <protection/>
    </xf>
    <xf numFmtId="0" fontId="7" fillId="34" borderId="11" xfId="53" applyFont="1" applyFill="1" applyBorder="1" applyAlignment="1" applyProtection="1">
      <alignment horizontal="justify" vertical="center" wrapText="1"/>
      <protection/>
    </xf>
    <xf numFmtId="0" fontId="7" fillId="41" borderId="12" xfId="53" applyFont="1" applyFill="1" applyBorder="1" applyAlignment="1" applyProtection="1">
      <alignment horizontal="justify" vertical="center" wrapText="1"/>
      <protection/>
    </xf>
    <xf numFmtId="0" fontId="7" fillId="41" borderId="13" xfId="53" applyFont="1" applyFill="1" applyBorder="1" applyAlignment="1" applyProtection="1">
      <alignment horizontal="justify" vertical="center" wrapText="1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48" borderId="18" xfId="0" applyFont="1" applyFill="1" applyBorder="1" applyAlignment="1" applyProtection="1">
      <alignment horizontal="center" vertical="center" wrapText="1"/>
      <protection hidden="1"/>
    </xf>
    <xf numFmtId="0" fontId="7" fillId="36" borderId="15" xfId="53" applyNumberFormat="1" applyFont="1" applyFill="1" applyBorder="1" applyAlignment="1" applyProtection="1">
      <alignment horizontal="center" vertical="center" wrapText="1"/>
      <protection hidden="1"/>
    </xf>
    <xf numFmtId="0" fontId="7" fillId="36" borderId="18" xfId="53" applyNumberFormat="1" applyFont="1" applyFill="1" applyBorder="1" applyAlignment="1" applyProtection="1">
      <alignment horizontal="center" vertical="center" wrapText="1"/>
      <protection hidden="1"/>
    </xf>
    <xf numFmtId="0" fontId="7" fillId="36" borderId="14" xfId="53" applyNumberFormat="1" applyFont="1" applyFill="1" applyBorder="1" applyAlignment="1" applyProtection="1">
      <alignment horizontal="center" vertical="center" wrapText="1"/>
      <protection hidden="1"/>
    </xf>
    <xf numFmtId="0" fontId="4" fillId="51" borderId="11" xfId="0" applyFont="1" applyFill="1" applyBorder="1" applyAlignment="1">
      <alignment horizontal="center"/>
    </xf>
    <xf numFmtId="0" fontId="4" fillId="51" borderId="16" xfId="0" applyFont="1" applyFill="1" applyBorder="1" applyAlignment="1">
      <alignment horizontal="center"/>
    </xf>
    <xf numFmtId="0" fontId="7" fillId="48" borderId="11" xfId="0" applyFont="1" applyFill="1" applyBorder="1" applyAlignment="1" applyProtection="1">
      <alignment horizontal="center" vertical="center" wrapText="1"/>
      <protection hidden="1"/>
    </xf>
    <xf numFmtId="0" fontId="7" fillId="48" borderId="16" xfId="0" applyFont="1" applyFill="1" applyBorder="1" applyAlignment="1" applyProtection="1">
      <alignment horizontal="center" vertical="center" wrapText="1"/>
      <protection hidden="1"/>
    </xf>
    <xf numFmtId="0" fontId="7" fillId="0" borderId="11" xfId="52" applyFont="1" applyFill="1" applyBorder="1" applyAlignment="1" applyProtection="1">
      <alignment horizontal="center" vertical="center" wrapText="1"/>
      <protection hidden="1"/>
    </xf>
    <xf numFmtId="0" fontId="7" fillId="0" borderId="16" xfId="52" applyFont="1" applyFill="1" applyBorder="1" applyAlignment="1" applyProtection="1">
      <alignment horizontal="center" vertical="center" wrapText="1"/>
      <protection hidden="1"/>
    </xf>
    <xf numFmtId="0" fontId="7" fillId="33" borderId="15" xfId="0" applyFont="1" applyFill="1" applyBorder="1" applyAlignment="1" applyProtection="1">
      <alignment horizontal="center" vertical="center" wrapText="1"/>
      <protection hidden="1"/>
    </xf>
    <xf numFmtId="0" fontId="7" fillId="33" borderId="14" xfId="0" applyFont="1" applyFill="1" applyBorder="1" applyAlignment="1" applyProtection="1">
      <alignment horizontal="center" vertical="center" wrapText="1"/>
      <protection hidden="1"/>
    </xf>
    <xf numFmtId="0" fontId="7" fillId="52" borderId="15" xfId="0" applyFont="1" applyFill="1" applyBorder="1" applyAlignment="1" applyProtection="1">
      <alignment vertical="center" wrapText="1"/>
      <protection hidden="1"/>
    </xf>
    <xf numFmtId="0" fontId="7" fillId="52" borderId="14" xfId="0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форма 2 П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F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85"/>
  <sheetViews>
    <sheetView tabSelected="1" zoomScaleSheetLayoutView="70" zoomScalePageLayoutView="0" workbookViewId="0" topLeftCell="A31">
      <selection activeCell="A2" sqref="A2:AS4"/>
    </sheetView>
  </sheetViews>
  <sheetFormatPr defaultColWidth="8.875" defaultRowHeight="12.75"/>
  <cols>
    <col min="1" max="1" width="42.25390625" style="2" customWidth="1"/>
    <col min="2" max="2" width="18.375" style="2" customWidth="1"/>
    <col min="3" max="3" width="18.25390625" style="2" customWidth="1"/>
    <col min="4" max="4" width="15.125" style="139" customWidth="1"/>
    <col min="5" max="5" width="17.25390625" style="139" customWidth="1"/>
    <col min="6" max="6" width="12.375" style="2" customWidth="1"/>
    <col min="7" max="7" width="11.75390625" style="140" customWidth="1"/>
    <col min="8" max="8" width="14.625" style="141" customWidth="1"/>
    <col min="9" max="9" width="12.00390625" style="2" customWidth="1"/>
    <col min="10" max="10" width="11.625" style="2" customWidth="1"/>
    <col min="11" max="11" width="11.125" style="2" customWidth="1"/>
    <col min="12" max="12" width="10.625" style="2" customWidth="1"/>
    <col min="13" max="13" width="11.125" style="2" customWidth="1"/>
    <col min="14" max="14" width="10.125" style="2" customWidth="1"/>
    <col min="15" max="15" width="12.00390625" style="2" customWidth="1"/>
    <col min="16" max="16" width="11.625" style="2" customWidth="1"/>
    <col min="17" max="18" width="10.75390625" style="2" customWidth="1"/>
    <col min="19" max="19" width="11.25390625" style="2" customWidth="1"/>
    <col min="20" max="21" width="11.00390625" style="2" customWidth="1"/>
    <col min="22" max="22" width="11.375" style="2" customWidth="1"/>
    <col min="23" max="23" width="12.75390625" style="2" customWidth="1"/>
    <col min="24" max="24" width="11.75390625" style="2" hidden="1" customWidth="1"/>
    <col min="25" max="25" width="12.375" style="2" hidden="1" customWidth="1"/>
    <col min="26" max="26" width="11.25390625" style="2" hidden="1" customWidth="1"/>
    <col min="27" max="27" width="12.25390625" style="2" hidden="1" customWidth="1"/>
    <col min="28" max="28" width="11.25390625" style="2" hidden="1" customWidth="1"/>
    <col min="29" max="29" width="11.375" style="2" hidden="1" customWidth="1"/>
    <col min="30" max="30" width="11.125" style="2" hidden="1" customWidth="1"/>
    <col min="31" max="31" width="12.625" style="2" hidden="1" customWidth="1"/>
    <col min="32" max="33" width="12.00390625" style="2" hidden="1" customWidth="1"/>
    <col min="34" max="34" width="12.875" style="2" hidden="1" customWidth="1"/>
    <col min="35" max="35" width="13.25390625" style="2" hidden="1" customWidth="1"/>
    <col min="36" max="37" width="14.25390625" style="2" hidden="1" customWidth="1"/>
    <col min="38" max="38" width="13.125" style="2" hidden="1" customWidth="1"/>
    <col min="39" max="40" width="12.375" style="2" hidden="1" customWidth="1"/>
    <col min="41" max="41" width="13.375" style="2" hidden="1" customWidth="1"/>
    <col min="42" max="42" width="13.25390625" style="2" hidden="1" customWidth="1"/>
    <col min="43" max="43" width="13.375" style="2" hidden="1" customWidth="1"/>
    <col min="44" max="44" width="12.25390625" style="2" hidden="1" customWidth="1"/>
    <col min="45" max="45" width="12.375" style="2" hidden="1" customWidth="1"/>
    <col min="46" max="16384" width="8.875" style="2" customWidth="1"/>
  </cols>
  <sheetData>
    <row r="1" ht="18.75"/>
    <row r="2" spans="1:45" s="1" customFormat="1" ht="18.75" customHeight="1">
      <c r="A2" s="142" t="s">
        <v>106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</row>
    <row r="3" spans="1:45" s="1" customFormat="1" ht="18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</row>
    <row r="4" spans="1:45" s="1" customFormat="1" ht="18.7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</row>
    <row r="5" spans="1:45" ht="21.75" customHeight="1">
      <c r="A5" s="164" t="s">
        <v>0</v>
      </c>
      <c r="B5" s="164" t="s">
        <v>1</v>
      </c>
      <c r="C5" s="151" t="s">
        <v>2</v>
      </c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</row>
    <row r="6" spans="1:45" ht="16.5" customHeight="1">
      <c r="A6" s="164"/>
      <c r="B6" s="164"/>
      <c r="C6" s="151"/>
      <c r="D6" s="148" t="s">
        <v>103</v>
      </c>
      <c r="E6" s="166" t="s">
        <v>104</v>
      </c>
      <c r="F6" s="144" t="s">
        <v>90</v>
      </c>
      <c r="G6" s="173"/>
      <c r="H6" s="174"/>
      <c r="I6" s="3">
        <v>2017</v>
      </c>
      <c r="J6" s="171">
        <v>2018</v>
      </c>
      <c r="K6" s="172"/>
      <c r="L6" s="171">
        <v>2019</v>
      </c>
      <c r="M6" s="172"/>
      <c r="N6" s="169">
        <v>2020</v>
      </c>
      <c r="O6" s="170"/>
      <c r="P6" s="155">
        <v>2021</v>
      </c>
      <c r="Q6" s="156"/>
      <c r="R6" s="155">
        <v>2022</v>
      </c>
      <c r="S6" s="156"/>
      <c r="T6" s="155">
        <v>2023</v>
      </c>
      <c r="U6" s="156"/>
      <c r="V6" s="155">
        <v>2024</v>
      </c>
      <c r="W6" s="156"/>
      <c r="X6" s="155">
        <v>2025</v>
      </c>
      <c r="Y6" s="156"/>
      <c r="Z6" s="155">
        <v>2026</v>
      </c>
      <c r="AA6" s="156"/>
      <c r="AB6" s="155">
        <v>2027</v>
      </c>
      <c r="AC6" s="156"/>
      <c r="AD6" s="155">
        <v>2028</v>
      </c>
      <c r="AE6" s="156"/>
      <c r="AF6" s="155">
        <v>2029</v>
      </c>
      <c r="AG6" s="156"/>
      <c r="AH6" s="155">
        <v>2030</v>
      </c>
      <c r="AI6" s="156"/>
      <c r="AJ6" s="155">
        <v>2031</v>
      </c>
      <c r="AK6" s="156"/>
      <c r="AL6" s="155">
        <v>2032</v>
      </c>
      <c r="AM6" s="156"/>
      <c r="AN6" s="155">
        <v>2033</v>
      </c>
      <c r="AO6" s="156"/>
      <c r="AP6" s="155">
        <v>2034</v>
      </c>
      <c r="AQ6" s="156"/>
      <c r="AR6" s="155">
        <v>2035</v>
      </c>
      <c r="AS6" s="156"/>
    </row>
    <row r="7" spans="1:45" ht="16.5" customHeight="1">
      <c r="A7" s="164"/>
      <c r="B7" s="164"/>
      <c r="C7" s="151"/>
      <c r="D7" s="149"/>
      <c r="E7" s="167"/>
      <c r="F7" s="165"/>
      <c r="G7" s="153" t="s">
        <v>105</v>
      </c>
      <c r="H7" s="177" t="s">
        <v>102</v>
      </c>
      <c r="I7" s="175" t="s">
        <v>91</v>
      </c>
      <c r="J7" s="144" t="s">
        <v>4</v>
      </c>
      <c r="K7" s="146" t="s">
        <v>5</v>
      </c>
      <c r="L7" s="144" t="s">
        <v>4</v>
      </c>
      <c r="M7" s="146" t="s">
        <v>5</v>
      </c>
      <c r="N7" s="144" t="s">
        <v>4</v>
      </c>
      <c r="O7" s="146" t="s">
        <v>5</v>
      </c>
      <c r="P7" s="144" t="s">
        <v>4</v>
      </c>
      <c r="Q7" s="146" t="s">
        <v>5</v>
      </c>
      <c r="R7" s="144" t="s">
        <v>4</v>
      </c>
      <c r="S7" s="146" t="s">
        <v>5</v>
      </c>
      <c r="T7" s="144" t="s">
        <v>4</v>
      </c>
      <c r="U7" s="146" t="s">
        <v>5</v>
      </c>
      <c r="V7" s="144" t="s">
        <v>4</v>
      </c>
      <c r="W7" s="146" t="s">
        <v>5</v>
      </c>
      <c r="X7" s="144" t="s">
        <v>4</v>
      </c>
      <c r="Y7" s="146" t="s">
        <v>5</v>
      </c>
      <c r="Z7" s="144" t="s">
        <v>4</v>
      </c>
      <c r="AA7" s="146" t="s">
        <v>5</v>
      </c>
      <c r="AB7" s="144" t="s">
        <v>4</v>
      </c>
      <c r="AC7" s="146" t="s">
        <v>5</v>
      </c>
      <c r="AD7" s="144" t="s">
        <v>4</v>
      </c>
      <c r="AE7" s="146" t="s">
        <v>5</v>
      </c>
      <c r="AF7" s="144" t="s">
        <v>4</v>
      </c>
      <c r="AG7" s="146" t="s">
        <v>5</v>
      </c>
      <c r="AH7" s="144" t="s">
        <v>4</v>
      </c>
      <c r="AI7" s="146" t="s">
        <v>5</v>
      </c>
      <c r="AJ7" s="144" t="s">
        <v>4</v>
      </c>
      <c r="AK7" s="146" t="s">
        <v>5</v>
      </c>
      <c r="AL7" s="144" t="s">
        <v>4</v>
      </c>
      <c r="AM7" s="146" t="s">
        <v>5</v>
      </c>
      <c r="AN7" s="144" t="s">
        <v>4</v>
      </c>
      <c r="AO7" s="146" t="s">
        <v>5</v>
      </c>
      <c r="AP7" s="144" t="s">
        <v>4</v>
      </c>
      <c r="AQ7" s="146" t="s">
        <v>5</v>
      </c>
      <c r="AR7" s="144" t="s">
        <v>4</v>
      </c>
      <c r="AS7" s="146" t="s">
        <v>5</v>
      </c>
    </row>
    <row r="8" spans="1:45" ht="90.75" customHeight="1">
      <c r="A8" s="164"/>
      <c r="B8" s="164"/>
      <c r="C8" s="151"/>
      <c r="D8" s="150"/>
      <c r="E8" s="168"/>
      <c r="F8" s="145"/>
      <c r="G8" s="154"/>
      <c r="H8" s="178"/>
      <c r="I8" s="176"/>
      <c r="J8" s="145"/>
      <c r="K8" s="147"/>
      <c r="L8" s="145"/>
      <c r="M8" s="147"/>
      <c r="N8" s="145"/>
      <c r="O8" s="147"/>
      <c r="P8" s="145"/>
      <c r="Q8" s="147"/>
      <c r="R8" s="145"/>
      <c r="S8" s="147"/>
      <c r="T8" s="145"/>
      <c r="U8" s="147"/>
      <c r="V8" s="145"/>
      <c r="W8" s="147"/>
      <c r="X8" s="145"/>
      <c r="Y8" s="147"/>
      <c r="Z8" s="145"/>
      <c r="AA8" s="147"/>
      <c r="AB8" s="145"/>
      <c r="AC8" s="147"/>
      <c r="AD8" s="145"/>
      <c r="AE8" s="147"/>
      <c r="AF8" s="145"/>
      <c r="AG8" s="147"/>
      <c r="AH8" s="145"/>
      <c r="AI8" s="147"/>
      <c r="AJ8" s="145"/>
      <c r="AK8" s="147"/>
      <c r="AL8" s="145"/>
      <c r="AM8" s="147"/>
      <c r="AN8" s="145"/>
      <c r="AO8" s="147"/>
      <c r="AP8" s="145"/>
      <c r="AQ8" s="147"/>
      <c r="AR8" s="145"/>
      <c r="AS8" s="147"/>
    </row>
    <row r="9" spans="1:45" s="12" customFormat="1" ht="20.25" customHeight="1">
      <c r="A9" s="4" t="s">
        <v>6</v>
      </c>
      <c r="B9" s="5"/>
      <c r="C9" s="6"/>
      <c r="D9" s="7"/>
      <c r="E9" s="7"/>
      <c r="F9" s="7"/>
      <c r="G9" s="7"/>
      <c r="H9" s="8"/>
      <c r="I9" s="7"/>
      <c r="J9" s="9"/>
      <c r="K9" s="9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30.75" customHeight="1">
      <c r="A10" s="13" t="s">
        <v>7</v>
      </c>
      <c r="B10" s="14" t="s">
        <v>86</v>
      </c>
      <c r="C10" s="15" t="s">
        <v>3</v>
      </c>
      <c r="D10" s="16">
        <v>19.1</v>
      </c>
      <c r="E10" s="17">
        <v>18.814</v>
      </c>
      <c r="F10" s="18">
        <f>E10/D10*100-100</f>
        <v>-1.4973821989528915</v>
      </c>
      <c r="G10" s="19">
        <v>19.025</v>
      </c>
      <c r="H10" s="20">
        <f>G10/I10*100</f>
        <v>98.57512953367873</v>
      </c>
      <c r="I10" s="16">
        <v>19.3</v>
      </c>
      <c r="J10" s="21">
        <v>19.1</v>
      </c>
      <c r="K10" s="22">
        <f>I10*1.5/100+I10</f>
        <v>19.5895</v>
      </c>
      <c r="L10" s="23">
        <f>J10*1/100+J10</f>
        <v>19.291</v>
      </c>
      <c r="M10" s="23">
        <f>K10*1.5/100+K10</f>
        <v>19.8833425</v>
      </c>
      <c r="N10" s="22">
        <f>L10*1/100+L10</f>
        <v>19.48391</v>
      </c>
      <c r="O10" s="22">
        <f>M10*1.5/100+M10</f>
        <v>20.1815926375</v>
      </c>
      <c r="P10" s="23">
        <f>N10*1/100+N10</f>
        <v>19.6787491</v>
      </c>
      <c r="Q10" s="22">
        <f>O10*1.5/100+O10</f>
        <v>20.4843165270625</v>
      </c>
      <c r="R10" s="23">
        <f>P10*1/100+P10</f>
        <v>19.875536591</v>
      </c>
      <c r="S10" s="22">
        <f>Q10*1.5/100+Q10</f>
        <v>20.791581274968436</v>
      </c>
      <c r="T10" s="23">
        <f>R10*1/100+R10</f>
        <v>20.07429195691</v>
      </c>
      <c r="U10" s="22">
        <f>S10*1.5/100+S10</f>
        <v>21.103454994092964</v>
      </c>
      <c r="V10" s="23">
        <f>T10*1/100+T10</f>
        <v>20.2750348764791</v>
      </c>
      <c r="W10" s="22">
        <f>U10*1.5/100+U10</f>
        <v>21.420006819004357</v>
      </c>
      <c r="X10" s="23">
        <f>V10*1/100+V10</f>
        <v>20.477785225243892</v>
      </c>
      <c r="Y10" s="22">
        <f>W10*1.5/100+W10</f>
        <v>21.74130692128942</v>
      </c>
      <c r="Z10" s="23">
        <f>X10*1/100+X10</f>
        <v>20.68256307749633</v>
      </c>
      <c r="AA10" s="22">
        <f>Y10*1.5/100+Y10</f>
        <v>22.06742652510876</v>
      </c>
      <c r="AB10" s="23">
        <f>Z10*1/100+Z10</f>
        <v>20.889388708271294</v>
      </c>
      <c r="AC10" s="22">
        <f>AA10*1.5/100+AA10</f>
        <v>22.398437922985394</v>
      </c>
      <c r="AD10" s="23">
        <f>AB10*1/100+AB10</f>
        <v>21.098282595354007</v>
      </c>
      <c r="AE10" s="22">
        <f>AC10*1.5/100+AC10</f>
        <v>22.734414491830176</v>
      </c>
      <c r="AF10" s="23">
        <f>AD10*1/100+AD10</f>
        <v>21.309265421307547</v>
      </c>
      <c r="AG10" s="22">
        <f>AE10*1.5/100+AE10</f>
        <v>23.075430709207627</v>
      </c>
      <c r="AH10" s="23">
        <f>AF10*1/100+AF10</f>
        <v>21.52235807552062</v>
      </c>
      <c r="AI10" s="22">
        <f>AG10*1.5/100+AG10</f>
        <v>23.421562169845743</v>
      </c>
      <c r="AJ10" s="23">
        <f>AH10*1/100+AH10</f>
        <v>21.73758165627583</v>
      </c>
      <c r="AK10" s="22">
        <f>AI10*1.5/100+AI10</f>
        <v>23.77288560239343</v>
      </c>
      <c r="AL10" s="23">
        <f>AJ10*1/100+AJ10</f>
        <v>21.954957472838586</v>
      </c>
      <c r="AM10" s="22">
        <f>AK10*1.5/100+AK10</f>
        <v>24.129478886429332</v>
      </c>
      <c r="AN10" s="23">
        <f>AL10*1/100+AL10</f>
        <v>22.174507047566973</v>
      </c>
      <c r="AO10" s="22">
        <f>AM10*1.5/100+AM10</f>
        <v>24.49142106972577</v>
      </c>
      <c r="AP10" s="23">
        <f>AN10*1/100+AN10</f>
        <v>22.396252118042643</v>
      </c>
      <c r="AQ10" s="22">
        <f>AO10*1.5/100+AO10</f>
        <v>24.858792385771658</v>
      </c>
      <c r="AR10" s="23">
        <f>AP10*1/100+AP10</f>
        <v>22.620214639223068</v>
      </c>
      <c r="AS10" s="22">
        <f>AQ10*1.5/100+AQ10</f>
        <v>25.231674271558234</v>
      </c>
    </row>
    <row r="11" spans="1:45" s="12" customFormat="1" ht="37.5">
      <c r="A11" s="24" t="s">
        <v>8</v>
      </c>
      <c r="B11" s="5"/>
      <c r="C11" s="25"/>
      <c r="D11" s="26"/>
      <c r="E11" s="27"/>
      <c r="F11" s="18"/>
      <c r="G11" s="28"/>
      <c r="H11" s="29"/>
      <c r="I11" s="26"/>
      <c r="J11" s="9"/>
      <c r="K11" s="9"/>
      <c r="L11" s="28"/>
      <c r="M11" s="28"/>
      <c r="N11" s="28"/>
      <c r="O11" s="28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23.25" customHeight="1">
      <c r="A12" s="30" t="s">
        <v>77</v>
      </c>
      <c r="B12" s="31" t="s">
        <v>73</v>
      </c>
      <c r="C12" s="32" t="s">
        <v>9</v>
      </c>
      <c r="D12" s="33">
        <v>143.6</v>
      </c>
      <c r="E12" s="34">
        <v>211.8</v>
      </c>
      <c r="F12" s="18">
        <f aca="true" t="shared" si="0" ref="F12:F18">E12/D12*100-100</f>
        <v>47.49303621169918</v>
      </c>
      <c r="G12" s="19">
        <v>142.7</v>
      </c>
      <c r="H12" s="20">
        <f>G12/I12*100</f>
        <v>64.86363636363636</v>
      </c>
      <c r="I12" s="33">
        <v>220</v>
      </c>
      <c r="J12" s="35">
        <f>I12*1/100+I12</f>
        <v>222.2</v>
      </c>
      <c r="K12" s="22">
        <f>I12*1.5/100+I12</f>
        <v>223.3</v>
      </c>
      <c r="L12" s="23">
        <f>J12*1/100+J12</f>
        <v>224.422</v>
      </c>
      <c r="M12" s="23">
        <f>K12*1.5/100+K12</f>
        <v>226.64950000000002</v>
      </c>
      <c r="N12" s="22">
        <f>L12*1/100+L12</f>
        <v>226.66622</v>
      </c>
      <c r="O12" s="22">
        <f>M12*1.5/100+M12</f>
        <v>230.04924250000002</v>
      </c>
      <c r="P12" s="23">
        <f>N12*1/100+N12</f>
        <v>228.93288220000002</v>
      </c>
      <c r="Q12" s="23">
        <f>O12*1.5/100+O12</f>
        <v>233.49998113750001</v>
      </c>
      <c r="R12" s="23">
        <f>P12*1/100+P12</f>
        <v>231.222211022</v>
      </c>
      <c r="S12" s="23">
        <f>Q12*1.5/100+Q12</f>
        <v>237.00248085456252</v>
      </c>
      <c r="T12" s="23">
        <f>R12*1/100+R12</f>
        <v>233.53443313222002</v>
      </c>
      <c r="U12" s="23">
        <f>S12*1.5/100+S12</f>
        <v>240.55751806738095</v>
      </c>
      <c r="V12" s="23">
        <f>T12*1/100+T12</f>
        <v>235.86977746354222</v>
      </c>
      <c r="W12" s="23">
        <f>U12*1.5/100+U12</f>
        <v>244.16588083839167</v>
      </c>
      <c r="X12" s="23">
        <f>V12*1/100+V12</f>
        <v>238.22847523817765</v>
      </c>
      <c r="Y12" s="23">
        <f>W12*1.5/100+W12</f>
        <v>247.82836905096755</v>
      </c>
      <c r="Z12" s="23">
        <f>X12*1/100+X12</f>
        <v>240.61075999055942</v>
      </c>
      <c r="AA12" s="23">
        <f>Y12*1.5/100+Y12</f>
        <v>251.54579458673206</v>
      </c>
      <c r="AB12" s="23">
        <f>Z12*1/100+Z12</f>
        <v>243.016867590465</v>
      </c>
      <c r="AC12" s="23">
        <f>AA12*1.5/100+AA12</f>
        <v>255.31898150553303</v>
      </c>
      <c r="AD12" s="23">
        <f>AB12*1/100+AB12</f>
        <v>245.44703626636965</v>
      </c>
      <c r="AE12" s="23">
        <f>AC12*1.5/100+AC12</f>
        <v>259.148766228116</v>
      </c>
      <c r="AF12" s="23">
        <f>AD12*1/100+AD12</f>
        <v>247.90150662903335</v>
      </c>
      <c r="AG12" s="23">
        <f>AE12*1.5/100+AE12</f>
        <v>263.03599772153774</v>
      </c>
      <c r="AH12" s="23">
        <f>AF12*1/100+AF12</f>
        <v>250.3805216953237</v>
      </c>
      <c r="AI12" s="23">
        <f>AG12*1.5/100+AG12</f>
        <v>266.9815376873608</v>
      </c>
      <c r="AJ12" s="23">
        <f>AH12*1/100+AH12</f>
        <v>252.88432691227692</v>
      </c>
      <c r="AK12" s="23">
        <f>AI12*1.5/100+AI12</f>
        <v>270.9862607526712</v>
      </c>
      <c r="AL12" s="23">
        <f>AJ12*1/100+AJ12</f>
        <v>255.4131701813997</v>
      </c>
      <c r="AM12" s="23">
        <f>AK12*1.5/100+AK12</f>
        <v>275.0510546639613</v>
      </c>
      <c r="AN12" s="23">
        <f>AL12*1/100+AL12</f>
        <v>257.9673018832137</v>
      </c>
      <c r="AO12" s="23">
        <f>AM12*1.5/100+AM12</f>
        <v>279.1768204839207</v>
      </c>
      <c r="AP12" s="23">
        <f>AN12*1/100+AN12</f>
        <v>260.5469749020458</v>
      </c>
      <c r="AQ12" s="23">
        <f>AO12*1.5/100+AO12</f>
        <v>283.36447279117954</v>
      </c>
      <c r="AR12" s="23">
        <f>AP12*1/100+AP12</f>
        <v>263.1524446510663</v>
      </c>
      <c r="AS12" s="23">
        <f>AQ12*1.5/100+AQ12</f>
        <v>287.6149398830472</v>
      </c>
    </row>
    <row r="13" spans="1:45" s="12" customFormat="1" ht="18.75">
      <c r="A13" s="162" t="s">
        <v>76</v>
      </c>
      <c r="B13" s="162"/>
      <c r="C13" s="163"/>
      <c r="D13" s="28"/>
      <c r="E13" s="36"/>
      <c r="F13" s="18"/>
      <c r="G13" s="28"/>
      <c r="H13" s="29"/>
      <c r="I13" s="28"/>
      <c r="J13" s="37"/>
      <c r="K13" s="37"/>
      <c r="L13" s="37"/>
      <c r="M13" s="37"/>
      <c r="N13" s="37"/>
      <c r="O13" s="3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ht="33.75" customHeight="1">
      <c r="A14" s="38" t="s">
        <v>78</v>
      </c>
      <c r="B14" s="31" t="s">
        <v>73</v>
      </c>
      <c r="C14" s="32" t="s">
        <v>9</v>
      </c>
      <c r="D14" s="39">
        <v>98</v>
      </c>
      <c r="E14" s="34">
        <v>85.3</v>
      </c>
      <c r="F14" s="18">
        <f t="shared" si="0"/>
        <v>-12.959183673469383</v>
      </c>
      <c r="G14" s="19">
        <v>112.1</v>
      </c>
      <c r="H14" s="20">
        <f>G14/I14*100</f>
        <v>93.33888426311407</v>
      </c>
      <c r="I14" s="39">
        <v>120.1</v>
      </c>
      <c r="J14" s="35">
        <f>I14*1/100+I14</f>
        <v>121.30099999999999</v>
      </c>
      <c r="K14" s="22">
        <f>I14*1.5/100+I14</f>
        <v>121.9015</v>
      </c>
      <c r="L14" s="23">
        <f>J14*1/100+J14</f>
        <v>122.51400999999998</v>
      </c>
      <c r="M14" s="23">
        <f>K14*1.5/100+K14</f>
        <v>123.7300225</v>
      </c>
      <c r="N14" s="22">
        <f>L14*1/100+L14</f>
        <v>123.73915009999999</v>
      </c>
      <c r="O14" s="22">
        <f>M14*1.5/100+M14</f>
        <v>125.58597283750001</v>
      </c>
      <c r="P14" s="23">
        <f>N14*1/100+N14</f>
        <v>124.976541601</v>
      </c>
      <c r="Q14" s="23">
        <f>O14*1.5/100+O14</f>
        <v>127.4697624300625</v>
      </c>
      <c r="R14" s="23">
        <f>P14*1/100+P14</f>
        <v>126.22630701701</v>
      </c>
      <c r="S14" s="23">
        <f>Q14*1.5/100+Q14</f>
        <v>129.38180886651344</v>
      </c>
      <c r="T14" s="23">
        <f>R14*1/100+R14</f>
        <v>127.48857008718011</v>
      </c>
      <c r="U14" s="23">
        <f>S14*1.5/100+S14</f>
        <v>131.32253599951113</v>
      </c>
      <c r="V14" s="23">
        <f>T14*1/100+T14</f>
        <v>128.7634557880519</v>
      </c>
      <c r="W14" s="23">
        <f>U14*1.5/100+U14</f>
        <v>133.2923740395038</v>
      </c>
      <c r="X14" s="23">
        <f>V14*1/100+V14</f>
        <v>130.05109034593244</v>
      </c>
      <c r="Y14" s="23">
        <f>W14*1.5/100+W14</f>
        <v>135.29175965009637</v>
      </c>
      <c r="Z14" s="23">
        <f>X14*1/100+X14</f>
        <v>131.35160124939176</v>
      </c>
      <c r="AA14" s="23">
        <f>Y14*1.5/100+Y14</f>
        <v>137.3211360448478</v>
      </c>
      <c r="AB14" s="23">
        <f>Z14*1/100+Z14</f>
        <v>132.66511726188568</v>
      </c>
      <c r="AC14" s="23">
        <f>AA14*1.5/100+AA14</f>
        <v>139.38095308552053</v>
      </c>
      <c r="AD14" s="23">
        <f>AB14*1/100+AB14</f>
        <v>133.99176843450454</v>
      </c>
      <c r="AE14" s="23">
        <f>AC14*1.5/100+AC14</f>
        <v>141.47166738180334</v>
      </c>
      <c r="AF14" s="23">
        <f>AD14*1/100+AD14</f>
        <v>135.33168611884957</v>
      </c>
      <c r="AG14" s="23">
        <f>AE14*1.5/100+AE14</f>
        <v>143.5937423925304</v>
      </c>
      <c r="AH14" s="23">
        <f>AF14*1/100+AF14</f>
        <v>136.68500298003806</v>
      </c>
      <c r="AI14" s="23">
        <f>AG14*1.5/100+AG14</f>
        <v>145.74764852841835</v>
      </c>
      <c r="AJ14" s="23">
        <f>AH14*1/100+AH14</f>
        <v>138.05185300983845</v>
      </c>
      <c r="AK14" s="23">
        <f>AI14*1.5/100+AI14</f>
        <v>147.93386325634464</v>
      </c>
      <c r="AL14" s="23">
        <f>AJ14*1/100+AJ14</f>
        <v>139.43237153993684</v>
      </c>
      <c r="AM14" s="23">
        <f>AK14*1.5/100+AK14</f>
        <v>150.1528712051898</v>
      </c>
      <c r="AN14" s="23">
        <f>AL14*1/100+AL14</f>
        <v>140.8266952553362</v>
      </c>
      <c r="AO14" s="23">
        <f>AM14*1.5/100+AM14</f>
        <v>152.40516427326764</v>
      </c>
      <c r="AP14" s="23">
        <f>AN14*1/100+AN14</f>
        <v>142.23496220788957</v>
      </c>
      <c r="AQ14" s="23">
        <f>AO14*1.5/100+AO14</f>
        <v>154.69124173736665</v>
      </c>
      <c r="AR14" s="23">
        <f>AP14*1/100+AP14</f>
        <v>143.65731182996845</v>
      </c>
      <c r="AS14" s="23">
        <f>AQ14*1.5/100+AQ14</f>
        <v>157.01161036342717</v>
      </c>
    </row>
    <row r="15" spans="1:45" s="12" customFormat="1" ht="18.75">
      <c r="A15" s="162" t="s">
        <v>10</v>
      </c>
      <c r="B15" s="162"/>
      <c r="C15" s="163"/>
      <c r="D15" s="28"/>
      <c r="E15" s="36"/>
      <c r="F15" s="18"/>
      <c r="G15" s="28"/>
      <c r="H15" s="29"/>
      <c r="I15" s="28"/>
      <c r="J15" s="37"/>
      <c r="K15" s="37"/>
      <c r="L15" s="37"/>
      <c r="M15" s="37"/>
      <c r="N15" s="37"/>
      <c r="O15" s="37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ht="29.25" customHeight="1">
      <c r="A16" s="38" t="s">
        <v>79</v>
      </c>
      <c r="B16" s="31" t="s">
        <v>73</v>
      </c>
      <c r="C16" s="32" t="s">
        <v>9</v>
      </c>
      <c r="D16" s="35">
        <v>157</v>
      </c>
      <c r="E16" s="34">
        <v>305.4</v>
      </c>
      <c r="F16" s="18">
        <f t="shared" si="0"/>
        <v>94.52229299363054</v>
      </c>
      <c r="G16" s="19">
        <v>110.3</v>
      </c>
      <c r="H16" s="20">
        <f>G16/I16*100</f>
        <v>70.2547770700637</v>
      </c>
      <c r="I16" s="35">
        <v>157</v>
      </c>
      <c r="J16" s="35">
        <f>I16*1/100+I16</f>
        <v>158.57</v>
      </c>
      <c r="K16" s="22">
        <f>I16*1.5/100+I16</f>
        <v>159.355</v>
      </c>
      <c r="L16" s="23">
        <f>J16*1/100+J16</f>
        <v>160.1557</v>
      </c>
      <c r="M16" s="23">
        <f>K16*1.5/100+K16</f>
        <v>161.74532499999998</v>
      </c>
      <c r="N16" s="22">
        <f>L16*1/100+L16</f>
        <v>161.757257</v>
      </c>
      <c r="O16" s="22">
        <f>M16*1.5/100+M16</f>
        <v>164.17150487499998</v>
      </c>
      <c r="P16" s="23">
        <f>N16*1/100+N16</f>
        <v>163.37482957</v>
      </c>
      <c r="Q16" s="23">
        <f>O16*1.5/100+O16</f>
        <v>166.63407744812497</v>
      </c>
      <c r="R16" s="23">
        <f>P16*1/100+P16</f>
        <v>165.0085778657</v>
      </c>
      <c r="S16" s="23">
        <f>Q16*1.5/100+Q16</f>
        <v>169.13358860984684</v>
      </c>
      <c r="T16" s="23">
        <f>R16*1/100+R16</f>
        <v>166.658663644357</v>
      </c>
      <c r="U16" s="23">
        <f>S16*1.5/100+S16</f>
        <v>171.67059243899453</v>
      </c>
      <c r="V16" s="23">
        <f>T16*1/100+T16</f>
        <v>168.3252502808006</v>
      </c>
      <c r="W16" s="23">
        <f>U16*1.5/100+U16</f>
        <v>174.24565132557944</v>
      </c>
      <c r="X16" s="23">
        <f>V16*1/100+V16</f>
        <v>170.0085027836086</v>
      </c>
      <c r="Y16" s="23">
        <f>W16*1.5/100+W16</f>
        <v>176.85933609546314</v>
      </c>
      <c r="Z16" s="23">
        <f>X16*1/100+X16</f>
        <v>171.7085878114447</v>
      </c>
      <c r="AA16" s="23">
        <f>Y16*1.5/100+Y16</f>
        <v>179.5122261368951</v>
      </c>
      <c r="AB16" s="23">
        <f>Z16*1/100+Z16</f>
        <v>173.42567368955915</v>
      </c>
      <c r="AC16" s="23">
        <f>AA16*1.5/100+AA16</f>
        <v>182.20490952894852</v>
      </c>
      <c r="AD16" s="23">
        <f>AB16*1/100+AB16</f>
        <v>175.15993042645474</v>
      </c>
      <c r="AE16" s="23">
        <f>AC16*1.5/100+AC16</f>
        <v>184.93798317188273</v>
      </c>
      <c r="AF16" s="23">
        <f>AD16*1/100+AD16</f>
        <v>176.91152973071928</v>
      </c>
      <c r="AG16" s="23">
        <f>AE16*1.5/100+AE16</f>
        <v>187.71205291946097</v>
      </c>
      <c r="AH16" s="23">
        <f>AF16*1/100+AF16</f>
        <v>178.68064502802648</v>
      </c>
      <c r="AI16" s="23">
        <f>AG16*1.5/100+AG16</f>
        <v>190.5277337132529</v>
      </c>
      <c r="AJ16" s="23">
        <f>AH16*1/100+AH16</f>
        <v>180.46745147830674</v>
      </c>
      <c r="AK16" s="23">
        <f>AI16*1.5/100+AI16</f>
        <v>193.3856497189517</v>
      </c>
      <c r="AL16" s="23">
        <f>AJ16*1/100+AJ16</f>
        <v>182.27212599308982</v>
      </c>
      <c r="AM16" s="23">
        <f>AK16*1.5/100+AK16</f>
        <v>196.28643446473598</v>
      </c>
      <c r="AN16" s="23">
        <f>AL16*1/100+AL16</f>
        <v>184.0948472530207</v>
      </c>
      <c r="AO16" s="23">
        <f>AM16*1.5/100+AM16</f>
        <v>199.230730981707</v>
      </c>
      <c r="AP16" s="23">
        <f>AN16*1/100+AN16</f>
        <v>185.93579572555092</v>
      </c>
      <c r="AQ16" s="23">
        <f>AO16*1.5/100+AO16</f>
        <v>202.21919194643263</v>
      </c>
      <c r="AR16" s="23">
        <f>AP16*1/100+AP16</f>
        <v>187.79515368280641</v>
      </c>
      <c r="AS16" s="23">
        <f>AQ16*1.5/100+AQ16</f>
        <v>205.2524798256291</v>
      </c>
    </row>
    <row r="17" spans="1:45" s="12" customFormat="1" ht="18.75">
      <c r="A17" s="162" t="s">
        <v>11</v>
      </c>
      <c r="B17" s="162"/>
      <c r="C17" s="163"/>
      <c r="D17" s="28"/>
      <c r="E17" s="36"/>
      <c r="F17" s="18"/>
      <c r="G17" s="28"/>
      <c r="H17" s="29"/>
      <c r="I17" s="28"/>
      <c r="J17" s="37"/>
      <c r="K17" s="37"/>
      <c r="L17" s="37"/>
      <c r="M17" s="37"/>
      <c r="N17" s="37"/>
      <c r="O17" s="37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33" customHeight="1">
      <c r="A18" s="38" t="s">
        <v>80</v>
      </c>
      <c r="B18" s="31" t="s">
        <v>73</v>
      </c>
      <c r="C18" s="32" t="s">
        <v>9</v>
      </c>
      <c r="D18" s="35">
        <v>146</v>
      </c>
      <c r="E18" s="34">
        <v>136.6</v>
      </c>
      <c r="F18" s="18">
        <f t="shared" si="0"/>
        <v>-6.438356164383563</v>
      </c>
      <c r="G18" s="19">
        <v>155.3</v>
      </c>
      <c r="H18" s="20">
        <f>G18/I18*100</f>
        <v>97.0625</v>
      </c>
      <c r="I18" s="35">
        <v>160</v>
      </c>
      <c r="J18" s="35">
        <f>I18*1/100+I18</f>
        <v>161.6</v>
      </c>
      <c r="K18" s="22">
        <f>I18*1.5/100+I18</f>
        <v>162.4</v>
      </c>
      <c r="L18" s="23">
        <f>J18*1/100+J18</f>
        <v>163.216</v>
      </c>
      <c r="M18" s="23">
        <f>K18*1.5/100+K18</f>
        <v>164.836</v>
      </c>
      <c r="N18" s="22">
        <f>L18*1/100+L18</f>
        <v>164.84816</v>
      </c>
      <c r="O18" s="22">
        <f>M18*1.5/100+M18</f>
        <v>167.30854000000002</v>
      </c>
      <c r="P18" s="23">
        <f>N18*1/100+N18</f>
        <v>166.4966416</v>
      </c>
      <c r="Q18" s="23">
        <f>O18*1.5/100+O18</f>
        <v>169.81816810000004</v>
      </c>
      <c r="R18" s="23">
        <f>P18*1/100+P18</f>
        <v>168.161608016</v>
      </c>
      <c r="S18" s="23">
        <f>Q18*1.5/100+Q18</f>
        <v>172.36544062150003</v>
      </c>
      <c r="T18" s="23">
        <f>R18*1/100+R18</f>
        <v>169.84322409616001</v>
      </c>
      <c r="U18" s="23">
        <f>S18*1.5/100+S18</f>
        <v>174.95092223082253</v>
      </c>
      <c r="V18" s="23">
        <f>T18*1/100+T18</f>
        <v>171.54165633712162</v>
      </c>
      <c r="W18" s="23">
        <f>U18*1.5/100+U18</f>
        <v>177.57518606428488</v>
      </c>
      <c r="X18" s="23">
        <f>V18*1/100+V18</f>
        <v>173.25707290049283</v>
      </c>
      <c r="Y18" s="23">
        <f>W18*1.5/100+W18</f>
        <v>180.23881385524916</v>
      </c>
      <c r="Z18" s="23">
        <f>X18*1/100+X18</f>
        <v>174.98964362949775</v>
      </c>
      <c r="AA18" s="23">
        <f>Y18*1.5/100+Y18</f>
        <v>182.9423960630779</v>
      </c>
      <c r="AB18" s="23">
        <f>Z18*1/100+Z18</f>
        <v>176.73954006579274</v>
      </c>
      <c r="AC18" s="23">
        <f>AA18*1.5/100+AA18</f>
        <v>185.68653200402406</v>
      </c>
      <c r="AD18" s="23">
        <f>AB18*1/100+AB18</f>
        <v>178.50693546645067</v>
      </c>
      <c r="AE18" s="23">
        <f>AC18*1.5/100+AC18</f>
        <v>188.47182998408442</v>
      </c>
      <c r="AF18" s="23">
        <f>AD18*1/100+AD18</f>
        <v>180.29200482111517</v>
      </c>
      <c r="AG18" s="23">
        <f>AE18*1.5/100+AE18</f>
        <v>191.2989074338457</v>
      </c>
      <c r="AH18" s="23">
        <f>AF18*1/100+AF18</f>
        <v>182.09492486932632</v>
      </c>
      <c r="AI18" s="23">
        <f>AG18*1.5/100+AG18</f>
        <v>194.1683910453534</v>
      </c>
      <c r="AJ18" s="23">
        <f>AH18*1/100+AH18</f>
        <v>183.9158741180196</v>
      </c>
      <c r="AK18" s="23">
        <f>AI18*1.5/100+AI18</f>
        <v>197.08091691103368</v>
      </c>
      <c r="AL18" s="23">
        <f>AJ18*1/100+AJ18</f>
        <v>185.7550328591998</v>
      </c>
      <c r="AM18" s="23">
        <f>AK18*1.5/100+AK18</f>
        <v>200.0371306646992</v>
      </c>
      <c r="AN18" s="23">
        <f>AL18*1/100+AL18</f>
        <v>187.61258318779178</v>
      </c>
      <c r="AO18" s="23">
        <f>AM18*1.5/100+AM18</f>
        <v>203.03768762466967</v>
      </c>
      <c r="AP18" s="23">
        <f>AN18*1/100+AN18</f>
        <v>189.4887090196697</v>
      </c>
      <c r="AQ18" s="23">
        <f>AO18*1.5/100+AO18</f>
        <v>206.0832529390397</v>
      </c>
      <c r="AR18" s="23">
        <f>AP18*1/100+AP18</f>
        <v>191.3835961098664</v>
      </c>
      <c r="AS18" s="23">
        <f>AQ18*1.5/100+AQ18</f>
        <v>209.1745017331253</v>
      </c>
    </row>
    <row r="19" spans="1:45" s="12" customFormat="1" ht="17.25" customHeight="1">
      <c r="A19" s="160" t="s">
        <v>12</v>
      </c>
      <c r="B19" s="160"/>
      <c r="C19" s="161"/>
      <c r="D19" s="40"/>
      <c r="E19" s="7"/>
      <c r="F19" s="40"/>
      <c r="G19" s="28"/>
      <c r="H19" s="29"/>
      <c r="I19" s="40"/>
      <c r="J19" s="40"/>
      <c r="K19" s="40"/>
      <c r="L19" s="41"/>
      <c r="M19" s="41"/>
      <c r="N19" s="28"/>
      <c r="O19" s="28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ht="18.75" customHeight="1">
      <c r="A20" s="42" t="s">
        <v>13</v>
      </c>
      <c r="B20" s="14" t="s">
        <v>85</v>
      </c>
      <c r="C20" s="15" t="s">
        <v>9</v>
      </c>
      <c r="D20" s="43">
        <v>0</v>
      </c>
      <c r="E20" s="44">
        <v>0</v>
      </c>
      <c r="F20" s="43">
        <v>0</v>
      </c>
      <c r="G20" s="45">
        <v>0</v>
      </c>
      <c r="H20" s="44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</row>
    <row r="21" spans="1:45" ht="17.25" customHeight="1">
      <c r="A21" s="42" t="s">
        <v>14</v>
      </c>
      <c r="B21" s="14" t="s">
        <v>15</v>
      </c>
      <c r="C21" s="15" t="s">
        <v>9</v>
      </c>
      <c r="D21" s="43">
        <v>0</v>
      </c>
      <c r="E21" s="44">
        <v>0</v>
      </c>
      <c r="F21" s="43">
        <v>0</v>
      </c>
      <c r="G21" s="45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</row>
    <row r="22" spans="1:45" ht="20.25" customHeight="1">
      <c r="A22" s="42" t="s">
        <v>101</v>
      </c>
      <c r="B22" s="46" t="s">
        <v>15</v>
      </c>
      <c r="C22" s="47" t="s">
        <v>9</v>
      </c>
      <c r="D22" s="48">
        <v>38.1</v>
      </c>
      <c r="E22" s="34">
        <v>32.46</v>
      </c>
      <c r="F22" s="18">
        <f>E22/D22*100-100</f>
        <v>-14.803149606299215</v>
      </c>
      <c r="G22" s="19">
        <v>26.06</v>
      </c>
      <c r="H22" s="20">
        <f>G22/I22*100</f>
        <v>68.39895013123359</v>
      </c>
      <c r="I22" s="16">
        <v>38.1</v>
      </c>
      <c r="J22" s="21">
        <v>38.2</v>
      </c>
      <c r="K22" s="21">
        <v>39</v>
      </c>
      <c r="L22" s="49">
        <f aca="true" t="shared" si="1" ref="L22:N23">J22+10%</f>
        <v>38.300000000000004</v>
      </c>
      <c r="M22" s="50">
        <f t="shared" si="1"/>
        <v>39.1</v>
      </c>
      <c r="N22" s="22">
        <f t="shared" si="1"/>
        <v>38.400000000000006</v>
      </c>
      <c r="O22" s="22">
        <f>M22+100%</f>
        <v>40.1</v>
      </c>
      <c r="P22" s="49">
        <f aca="true" t="shared" si="2" ref="P22:Y23">N22+10%</f>
        <v>38.50000000000001</v>
      </c>
      <c r="Q22" s="50">
        <f t="shared" si="2"/>
        <v>40.2</v>
      </c>
      <c r="R22" s="49">
        <f t="shared" si="2"/>
        <v>38.60000000000001</v>
      </c>
      <c r="S22" s="50">
        <f t="shared" si="2"/>
        <v>40.300000000000004</v>
      </c>
      <c r="T22" s="49">
        <f t="shared" si="2"/>
        <v>38.70000000000001</v>
      </c>
      <c r="U22" s="50">
        <f t="shared" si="2"/>
        <v>40.400000000000006</v>
      </c>
      <c r="V22" s="49">
        <f t="shared" si="2"/>
        <v>38.80000000000001</v>
      </c>
      <c r="W22" s="50">
        <f t="shared" si="2"/>
        <v>40.50000000000001</v>
      </c>
      <c r="X22" s="49">
        <f t="shared" si="2"/>
        <v>38.90000000000001</v>
      </c>
      <c r="Y22" s="50">
        <f t="shared" si="2"/>
        <v>40.60000000000001</v>
      </c>
      <c r="Z22" s="49">
        <f aca="true" t="shared" si="3" ref="Z22:AI23">X22+10%</f>
        <v>39.000000000000014</v>
      </c>
      <c r="AA22" s="50">
        <f t="shared" si="3"/>
        <v>40.70000000000001</v>
      </c>
      <c r="AB22" s="49">
        <f t="shared" si="3"/>
        <v>39.100000000000016</v>
      </c>
      <c r="AC22" s="50">
        <f t="shared" si="3"/>
        <v>40.80000000000001</v>
      </c>
      <c r="AD22" s="49">
        <f t="shared" si="3"/>
        <v>39.20000000000002</v>
      </c>
      <c r="AE22" s="50">
        <f t="shared" si="3"/>
        <v>40.90000000000001</v>
      </c>
      <c r="AF22" s="49">
        <f t="shared" si="3"/>
        <v>39.30000000000002</v>
      </c>
      <c r="AG22" s="50">
        <f t="shared" si="3"/>
        <v>41.000000000000014</v>
      </c>
      <c r="AH22" s="49">
        <f t="shared" si="3"/>
        <v>39.40000000000002</v>
      </c>
      <c r="AI22" s="50">
        <f t="shared" si="3"/>
        <v>41.100000000000016</v>
      </c>
      <c r="AJ22" s="49">
        <f aca="true" t="shared" si="4" ref="AJ22:AS23">AH22+10%</f>
        <v>39.50000000000002</v>
      </c>
      <c r="AK22" s="50">
        <f t="shared" si="4"/>
        <v>41.20000000000002</v>
      </c>
      <c r="AL22" s="49">
        <f t="shared" si="4"/>
        <v>39.60000000000002</v>
      </c>
      <c r="AM22" s="50">
        <f t="shared" si="4"/>
        <v>41.30000000000002</v>
      </c>
      <c r="AN22" s="49">
        <f t="shared" si="4"/>
        <v>39.700000000000024</v>
      </c>
      <c r="AO22" s="50">
        <f t="shared" si="4"/>
        <v>41.40000000000002</v>
      </c>
      <c r="AP22" s="49">
        <f t="shared" si="4"/>
        <v>39.800000000000026</v>
      </c>
      <c r="AQ22" s="50">
        <f t="shared" si="4"/>
        <v>41.50000000000002</v>
      </c>
      <c r="AR22" s="49">
        <f t="shared" si="4"/>
        <v>39.90000000000003</v>
      </c>
      <c r="AS22" s="50">
        <f t="shared" si="4"/>
        <v>41.60000000000002</v>
      </c>
    </row>
    <row r="23" spans="1:45" ht="18.75" customHeight="1">
      <c r="A23" s="51" t="s">
        <v>16</v>
      </c>
      <c r="B23" s="52" t="s">
        <v>15</v>
      </c>
      <c r="C23" s="53" t="s">
        <v>9</v>
      </c>
      <c r="D23" s="48">
        <v>48</v>
      </c>
      <c r="E23" s="34">
        <v>59.18</v>
      </c>
      <c r="F23" s="18">
        <f>E23/D23*100-100</f>
        <v>23.29166666666667</v>
      </c>
      <c r="G23" s="19">
        <v>7.44</v>
      </c>
      <c r="H23" s="20">
        <f>G23/I23*100</f>
        <v>15.5</v>
      </c>
      <c r="I23" s="54">
        <v>48</v>
      </c>
      <c r="J23" s="55">
        <v>48.2</v>
      </c>
      <c r="K23" s="55">
        <v>49</v>
      </c>
      <c r="L23" s="49">
        <f t="shared" si="1"/>
        <v>48.300000000000004</v>
      </c>
      <c r="M23" s="50">
        <f t="shared" si="1"/>
        <v>49.1</v>
      </c>
      <c r="N23" s="22">
        <f t="shared" si="1"/>
        <v>48.400000000000006</v>
      </c>
      <c r="O23" s="22">
        <f>M23+100%</f>
        <v>50.1</v>
      </c>
      <c r="P23" s="49">
        <f t="shared" si="2"/>
        <v>48.50000000000001</v>
      </c>
      <c r="Q23" s="50">
        <f t="shared" si="2"/>
        <v>50.2</v>
      </c>
      <c r="R23" s="49">
        <f t="shared" si="2"/>
        <v>48.60000000000001</v>
      </c>
      <c r="S23" s="50">
        <f t="shared" si="2"/>
        <v>50.300000000000004</v>
      </c>
      <c r="T23" s="49">
        <f t="shared" si="2"/>
        <v>48.70000000000001</v>
      </c>
      <c r="U23" s="50">
        <f t="shared" si="2"/>
        <v>50.400000000000006</v>
      </c>
      <c r="V23" s="49">
        <f t="shared" si="2"/>
        <v>48.80000000000001</v>
      </c>
      <c r="W23" s="50">
        <f t="shared" si="2"/>
        <v>50.50000000000001</v>
      </c>
      <c r="X23" s="49">
        <f t="shared" si="2"/>
        <v>48.90000000000001</v>
      </c>
      <c r="Y23" s="22">
        <f t="shared" si="2"/>
        <v>50.60000000000001</v>
      </c>
      <c r="Z23" s="49">
        <f t="shared" si="3"/>
        <v>49.000000000000014</v>
      </c>
      <c r="AA23" s="22">
        <f t="shared" si="3"/>
        <v>50.70000000000001</v>
      </c>
      <c r="AB23" s="49">
        <f t="shared" si="3"/>
        <v>49.100000000000016</v>
      </c>
      <c r="AC23" s="22">
        <f t="shared" si="3"/>
        <v>50.80000000000001</v>
      </c>
      <c r="AD23" s="49">
        <f t="shared" si="3"/>
        <v>49.20000000000002</v>
      </c>
      <c r="AE23" s="22">
        <f t="shared" si="3"/>
        <v>50.90000000000001</v>
      </c>
      <c r="AF23" s="49">
        <f t="shared" si="3"/>
        <v>49.30000000000002</v>
      </c>
      <c r="AG23" s="22">
        <f t="shared" si="3"/>
        <v>51.000000000000014</v>
      </c>
      <c r="AH23" s="49">
        <f t="shared" si="3"/>
        <v>49.40000000000002</v>
      </c>
      <c r="AI23" s="22">
        <f t="shared" si="3"/>
        <v>51.100000000000016</v>
      </c>
      <c r="AJ23" s="49">
        <f t="shared" si="4"/>
        <v>49.50000000000002</v>
      </c>
      <c r="AK23" s="22">
        <f t="shared" si="4"/>
        <v>51.20000000000002</v>
      </c>
      <c r="AL23" s="49">
        <f t="shared" si="4"/>
        <v>49.60000000000002</v>
      </c>
      <c r="AM23" s="22">
        <f t="shared" si="4"/>
        <v>51.30000000000002</v>
      </c>
      <c r="AN23" s="49">
        <f t="shared" si="4"/>
        <v>49.700000000000024</v>
      </c>
      <c r="AO23" s="22">
        <f t="shared" si="4"/>
        <v>51.40000000000002</v>
      </c>
      <c r="AP23" s="49">
        <f t="shared" si="4"/>
        <v>49.800000000000026</v>
      </c>
      <c r="AQ23" s="22">
        <f t="shared" si="4"/>
        <v>51.50000000000002</v>
      </c>
      <c r="AR23" s="49">
        <f t="shared" si="4"/>
        <v>49.90000000000003</v>
      </c>
      <c r="AS23" s="22">
        <f t="shared" si="4"/>
        <v>51.60000000000002</v>
      </c>
    </row>
    <row r="24" spans="1:45" ht="16.5" customHeight="1">
      <c r="A24" s="51" t="s">
        <v>17</v>
      </c>
      <c r="B24" s="56" t="s">
        <v>15</v>
      </c>
      <c r="C24" s="57" t="s">
        <v>9</v>
      </c>
      <c r="D24" s="43" t="s">
        <v>100</v>
      </c>
      <c r="E24" s="58">
        <v>0</v>
      </c>
      <c r="F24" s="18">
        <v>0</v>
      </c>
      <c r="G24" s="19">
        <v>0</v>
      </c>
      <c r="H24" s="20">
        <v>0</v>
      </c>
      <c r="I24" s="55" t="s">
        <v>100</v>
      </c>
      <c r="J24" s="21" t="s">
        <v>100</v>
      </c>
      <c r="K24" s="21" t="s">
        <v>100</v>
      </c>
      <c r="L24" s="49" t="s">
        <v>100</v>
      </c>
      <c r="M24" s="50" t="s">
        <v>100</v>
      </c>
      <c r="N24" s="22" t="s">
        <v>100</v>
      </c>
      <c r="O24" s="22" t="s">
        <v>100</v>
      </c>
      <c r="P24" s="49"/>
      <c r="Q24" s="59"/>
      <c r="R24" s="59"/>
      <c r="S24" s="59"/>
      <c r="T24" s="59"/>
      <c r="U24" s="50"/>
      <c r="V24" s="59"/>
      <c r="W24" s="50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1:45" ht="20.25" customHeight="1">
      <c r="A25" s="51" t="s">
        <v>18</v>
      </c>
      <c r="B25" s="52" t="s">
        <v>15</v>
      </c>
      <c r="C25" s="53" t="s">
        <v>9</v>
      </c>
      <c r="D25" s="43">
        <v>498</v>
      </c>
      <c r="E25" s="34">
        <v>386.24</v>
      </c>
      <c r="F25" s="18">
        <f>E25/D25*100-100</f>
        <v>-22.441767068273094</v>
      </c>
      <c r="G25" s="19">
        <v>150.5</v>
      </c>
      <c r="H25" s="20">
        <f>G25/I25*100</f>
        <v>38.58974358974359</v>
      </c>
      <c r="I25" s="16">
        <v>390</v>
      </c>
      <c r="J25" s="55">
        <f>(I25*1%)+I25</f>
        <v>393.9</v>
      </c>
      <c r="K25" s="55">
        <f>(I25*1.5%)+I25</f>
        <v>395.85</v>
      </c>
      <c r="L25" s="55">
        <f>(K25*1%)+K25</f>
        <v>399.80850000000004</v>
      </c>
      <c r="M25" s="55">
        <f>(K25*1.5%)+K25</f>
        <v>401.78775</v>
      </c>
      <c r="N25" s="55">
        <f>(M25*1%)+M25</f>
        <v>405.8056275</v>
      </c>
      <c r="O25" s="55">
        <f aca="true" t="shared" si="5" ref="O25:AI25">(M25*1.5%)+M25</f>
        <v>407.81456625000004</v>
      </c>
      <c r="P25" s="55">
        <f t="shared" si="5"/>
        <v>411.89271191250003</v>
      </c>
      <c r="Q25" s="55">
        <f t="shared" si="5"/>
        <v>413.93178474375003</v>
      </c>
      <c r="R25" s="55">
        <f t="shared" si="5"/>
        <v>418.0711025911875</v>
      </c>
      <c r="S25" s="55">
        <f t="shared" si="5"/>
        <v>420.1407615149063</v>
      </c>
      <c r="T25" s="55">
        <f t="shared" si="5"/>
        <v>424.3421691300553</v>
      </c>
      <c r="U25" s="55">
        <f t="shared" si="5"/>
        <v>426.4428729376299</v>
      </c>
      <c r="V25" s="55">
        <f t="shared" si="5"/>
        <v>430.70730166700616</v>
      </c>
      <c r="W25" s="55">
        <f t="shared" si="5"/>
        <v>432.83951603169436</v>
      </c>
      <c r="X25" s="55">
        <f t="shared" si="5"/>
        <v>437.1679111920113</v>
      </c>
      <c r="Y25" s="55">
        <f t="shared" si="5"/>
        <v>439.33210877216976</v>
      </c>
      <c r="Z25" s="55">
        <f t="shared" si="5"/>
        <v>443.72542985989145</v>
      </c>
      <c r="AA25" s="55">
        <f t="shared" si="5"/>
        <v>445.9220904037523</v>
      </c>
      <c r="AB25" s="55">
        <f t="shared" si="5"/>
        <v>450.3813113077898</v>
      </c>
      <c r="AC25" s="55">
        <f t="shared" si="5"/>
        <v>452.6109217598086</v>
      </c>
      <c r="AD25" s="55">
        <f t="shared" si="5"/>
        <v>457.13703097740665</v>
      </c>
      <c r="AE25" s="55">
        <f t="shared" si="5"/>
        <v>459.4000855862057</v>
      </c>
      <c r="AF25" s="55">
        <f t="shared" si="5"/>
        <v>463.9940864420677</v>
      </c>
      <c r="AG25" s="55">
        <f t="shared" si="5"/>
        <v>466.29108686999876</v>
      </c>
      <c r="AH25" s="55">
        <f t="shared" si="5"/>
        <v>470.9539977386987</v>
      </c>
      <c r="AI25" s="55">
        <f t="shared" si="5"/>
        <v>473.2854531730487</v>
      </c>
      <c r="AJ25" s="55">
        <f>(AI25*1%)+AI25</f>
        <v>478.0183077047792</v>
      </c>
      <c r="AK25" s="55">
        <f>(AI25*1.5%)+AI25</f>
        <v>480.38473497064444</v>
      </c>
      <c r="AL25" s="55">
        <f>(AK25*1%)+AK25</f>
        <v>485.18858232035086</v>
      </c>
      <c r="AM25" s="55">
        <f>(AK25*1.5%)+AK25</f>
        <v>487.5905059952041</v>
      </c>
      <c r="AN25" s="55">
        <f>(AM25*1%)+AM25</f>
        <v>492.4664110551562</v>
      </c>
      <c r="AO25" s="55">
        <f>(AM25*1.5%)+AM25</f>
        <v>494.90436358513216</v>
      </c>
      <c r="AP25" s="55">
        <f>(AO25*1%)+AO25</f>
        <v>499.85340722098346</v>
      </c>
      <c r="AQ25" s="55">
        <f>(AO25*1.5%)+AO25</f>
        <v>502.32792903890913</v>
      </c>
      <c r="AR25" s="55">
        <f>(AQ25*1%)+AQ25</f>
        <v>507.35120832929823</v>
      </c>
      <c r="AS25" s="55">
        <f>(AQ25*1.5%)+AQ25</f>
        <v>509.86284797449275</v>
      </c>
    </row>
    <row r="26" spans="1:45" s="12" customFormat="1" ht="18.75">
      <c r="A26" s="60" t="s">
        <v>19</v>
      </c>
      <c r="B26" s="7"/>
      <c r="C26" s="61"/>
      <c r="D26" s="26"/>
      <c r="E26" s="27"/>
      <c r="F26" s="26"/>
      <c r="G26" s="28"/>
      <c r="H26" s="29"/>
      <c r="I26" s="26"/>
      <c r="J26" s="9"/>
      <c r="K26" s="9"/>
      <c r="L26" s="28"/>
      <c r="M26" s="28"/>
      <c r="N26" s="28"/>
      <c r="O26" s="28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ht="38.25" customHeight="1">
      <c r="A27" s="62" t="s">
        <v>20</v>
      </c>
      <c r="B27" s="63" t="s">
        <v>72</v>
      </c>
      <c r="C27" s="64" t="s">
        <v>9</v>
      </c>
      <c r="D27" s="65">
        <v>1062.18</v>
      </c>
      <c r="E27" s="34">
        <v>1145</v>
      </c>
      <c r="F27" s="18">
        <f>E27/D27*100-100</f>
        <v>7.797171854111355</v>
      </c>
      <c r="G27" s="19">
        <v>294.4</v>
      </c>
      <c r="H27" s="20">
        <f>G27/I27*100</f>
        <v>25.205479452054792</v>
      </c>
      <c r="I27" s="65">
        <v>1168</v>
      </c>
      <c r="J27" s="66">
        <v>1180</v>
      </c>
      <c r="K27" s="65">
        <v>1192</v>
      </c>
      <c r="L27" s="65">
        <v>1192</v>
      </c>
      <c r="M27" s="65">
        <v>1204</v>
      </c>
      <c r="N27" s="65">
        <v>1216</v>
      </c>
      <c r="O27" s="65">
        <v>1222</v>
      </c>
      <c r="P27" s="65">
        <v>1222</v>
      </c>
      <c r="Q27" s="65">
        <v>1223</v>
      </c>
      <c r="R27" s="65">
        <v>1223.2</v>
      </c>
      <c r="S27" s="65">
        <v>1224.4</v>
      </c>
      <c r="T27" s="65">
        <v>1224.4</v>
      </c>
      <c r="U27" s="65">
        <v>1225.6</v>
      </c>
      <c r="V27" s="65">
        <v>1225.6</v>
      </c>
      <c r="W27" s="65">
        <v>1228</v>
      </c>
      <c r="X27" s="65">
        <v>1228</v>
      </c>
      <c r="Y27" s="65">
        <v>1230.5</v>
      </c>
      <c r="Z27" s="65">
        <v>1230.5</v>
      </c>
      <c r="AA27" s="65">
        <v>1232.9</v>
      </c>
      <c r="AB27" s="65">
        <v>1232.9</v>
      </c>
      <c r="AC27" s="65">
        <v>1235.4</v>
      </c>
      <c r="AD27" s="65">
        <v>1235.4</v>
      </c>
      <c r="AE27" s="65">
        <v>1237.8</v>
      </c>
      <c r="AF27" s="65">
        <v>1237.8</v>
      </c>
      <c r="AG27" s="65">
        <v>1240.3</v>
      </c>
      <c r="AH27" s="65">
        <v>1240.3</v>
      </c>
      <c r="AI27" s="65">
        <v>1242.8</v>
      </c>
      <c r="AJ27" s="65">
        <v>1242.8</v>
      </c>
      <c r="AK27" s="65">
        <v>1245.3</v>
      </c>
      <c r="AL27" s="65">
        <v>1245.3</v>
      </c>
      <c r="AM27" s="65">
        <v>1247.8</v>
      </c>
      <c r="AN27" s="65">
        <v>1247.8</v>
      </c>
      <c r="AO27" s="65">
        <v>1250.2</v>
      </c>
      <c r="AP27" s="65">
        <v>1250.2</v>
      </c>
      <c r="AQ27" s="65">
        <v>1252.7</v>
      </c>
      <c r="AR27" s="65">
        <v>1252.7</v>
      </c>
      <c r="AS27" s="65">
        <v>1255.3</v>
      </c>
    </row>
    <row r="28" spans="1:45" ht="45.75" customHeight="1">
      <c r="A28" s="62" t="s">
        <v>21</v>
      </c>
      <c r="B28" s="63" t="s">
        <v>73</v>
      </c>
      <c r="C28" s="64" t="s">
        <v>9</v>
      </c>
      <c r="D28" s="67">
        <v>100.7</v>
      </c>
      <c r="E28" s="34">
        <v>108.4</v>
      </c>
      <c r="F28" s="18">
        <f>E28/D28*100-100</f>
        <v>7.646474677259192</v>
      </c>
      <c r="G28" s="19">
        <v>104</v>
      </c>
      <c r="H28" s="20">
        <f>G28/I28*100</f>
        <v>101.96078431372548</v>
      </c>
      <c r="I28" s="67">
        <v>102</v>
      </c>
      <c r="J28" s="65">
        <v>101</v>
      </c>
      <c r="K28" s="66">
        <v>102</v>
      </c>
      <c r="L28" s="23">
        <v>101</v>
      </c>
      <c r="M28" s="68">
        <v>102</v>
      </c>
      <c r="N28" s="22">
        <v>102</v>
      </c>
      <c r="O28" s="22">
        <v>102.5</v>
      </c>
      <c r="P28" s="69">
        <v>100.5</v>
      </c>
      <c r="Q28" s="69">
        <v>100.6</v>
      </c>
      <c r="R28" s="69">
        <v>100.1</v>
      </c>
      <c r="S28" s="69">
        <v>100.2</v>
      </c>
      <c r="T28" s="69">
        <v>100.1</v>
      </c>
      <c r="U28" s="69">
        <v>100.2</v>
      </c>
      <c r="V28" s="69">
        <v>100.1</v>
      </c>
      <c r="W28" s="69">
        <v>100.2</v>
      </c>
      <c r="X28" s="69">
        <v>100.1</v>
      </c>
      <c r="Y28" s="69">
        <v>100.2</v>
      </c>
      <c r="Z28" s="69">
        <v>100.1</v>
      </c>
      <c r="AA28" s="69">
        <v>100.2</v>
      </c>
      <c r="AB28" s="69">
        <v>100.1</v>
      </c>
      <c r="AC28" s="69">
        <v>100.2</v>
      </c>
      <c r="AD28" s="69">
        <v>100.1</v>
      </c>
      <c r="AE28" s="69">
        <v>100.2</v>
      </c>
      <c r="AF28" s="69">
        <v>100.1</v>
      </c>
      <c r="AG28" s="69">
        <v>100.2</v>
      </c>
      <c r="AH28" s="69">
        <v>100.1</v>
      </c>
      <c r="AI28" s="69">
        <v>100.2</v>
      </c>
      <c r="AJ28" s="69">
        <v>100.1</v>
      </c>
      <c r="AK28" s="69">
        <v>100.2</v>
      </c>
      <c r="AL28" s="69">
        <v>100.1</v>
      </c>
      <c r="AM28" s="69">
        <v>100.2</v>
      </c>
      <c r="AN28" s="69">
        <v>100.1</v>
      </c>
      <c r="AO28" s="69">
        <v>100.2</v>
      </c>
      <c r="AP28" s="69">
        <v>100.1</v>
      </c>
      <c r="AQ28" s="69">
        <v>100.2</v>
      </c>
      <c r="AR28" s="69">
        <v>100.1</v>
      </c>
      <c r="AS28" s="69">
        <v>100.2</v>
      </c>
    </row>
    <row r="29" spans="1:45" ht="18.75">
      <c r="A29" s="62" t="s">
        <v>22</v>
      </c>
      <c r="B29" s="63"/>
      <c r="C29" s="70"/>
      <c r="D29" s="71"/>
      <c r="E29" s="70"/>
      <c r="F29" s="18"/>
      <c r="G29" s="72"/>
      <c r="H29" s="73"/>
      <c r="I29" s="71"/>
      <c r="J29" s="74"/>
      <c r="K29" s="74"/>
      <c r="L29" s="23"/>
      <c r="M29" s="68"/>
      <c r="N29" s="22"/>
      <c r="O29" s="22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</row>
    <row r="30" spans="1:45" ht="19.5" customHeight="1">
      <c r="A30" s="62" t="s">
        <v>23</v>
      </c>
      <c r="B30" s="63" t="s">
        <v>72</v>
      </c>
      <c r="C30" s="18" t="s">
        <v>9</v>
      </c>
      <c r="D30" s="65">
        <v>30.95</v>
      </c>
      <c r="E30" s="34">
        <v>44.8</v>
      </c>
      <c r="F30" s="18">
        <f>E30/D30*100-100</f>
        <v>44.749596122778655</v>
      </c>
      <c r="G30" s="19">
        <v>0.2</v>
      </c>
      <c r="H30" s="20">
        <f>G30/I30*100</f>
        <v>0.44543429844098004</v>
      </c>
      <c r="I30" s="65">
        <v>44.9</v>
      </c>
      <c r="J30" s="75">
        <v>45.1</v>
      </c>
      <c r="K30" s="65">
        <v>45.3</v>
      </c>
      <c r="L30" s="23">
        <v>45.32</v>
      </c>
      <c r="M30" s="68">
        <v>45.5</v>
      </c>
      <c r="N30" s="68">
        <v>45.55</v>
      </c>
      <c r="O30" s="68">
        <v>45.6</v>
      </c>
      <c r="P30" s="59">
        <v>45.68</v>
      </c>
      <c r="Q30" s="59">
        <v>45.72</v>
      </c>
      <c r="R30" s="59">
        <v>45.72</v>
      </c>
      <c r="S30" s="59">
        <v>45.77</v>
      </c>
      <c r="T30" s="59">
        <v>45.77</v>
      </c>
      <c r="U30" s="59">
        <v>45.86</v>
      </c>
      <c r="V30" s="59">
        <v>45.86</v>
      </c>
      <c r="W30" s="59">
        <v>45.95</v>
      </c>
      <c r="X30" s="59">
        <v>45.95</v>
      </c>
      <c r="Y30" s="59">
        <v>46</v>
      </c>
      <c r="Z30" s="59">
        <v>46</v>
      </c>
      <c r="AA30" s="59">
        <v>46.09</v>
      </c>
      <c r="AB30" s="59">
        <v>46.09</v>
      </c>
      <c r="AC30" s="59">
        <v>46.18</v>
      </c>
      <c r="AD30" s="59">
        <v>46.18</v>
      </c>
      <c r="AE30" s="59">
        <v>46.27</v>
      </c>
      <c r="AF30" s="59">
        <v>46.27</v>
      </c>
      <c r="AG30" s="59">
        <v>46.36</v>
      </c>
      <c r="AH30" s="59">
        <v>46.36</v>
      </c>
      <c r="AI30" s="59">
        <v>46.46</v>
      </c>
      <c r="AJ30" s="59">
        <v>46.46</v>
      </c>
      <c r="AK30" s="59">
        <v>46.55</v>
      </c>
      <c r="AL30" s="59">
        <v>46.55</v>
      </c>
      <c r="AM30" s="59">
        <v>46.64</v>
      </c>
      <c r="AN30" s="59">
        <v>46.64</v>
      </c>
      <c r="AO30" s="59">
        <v>46.74</v>
      </c>
      <c r="AP30" s="59">
        <v>46.74</v>
      </c>
      <c r="AQ30" s="59">
        <v>46.83</v>
      </c>
      <c r="AR30" s="59">
        <v>46.83</v>
      </c>
      <c r="AS30" s="59">
        <v>46.92</v>
      </c>
    </row>
    <row r="31" spans="1:45" ht="21.75" customHeight="1">
      <c r="A31" s="62" t="s">
        <v>24</v>
      </c>
      <c r="B31" s="63" t="s">
        <v>73</v>
      </c>
      <c r="C31" s="18" t="s">
        <v>9</v>
      </c>
      <c r="D31" s="16">
        <v>100</v>
      </c>
      <c r="E31" s="34">
        <v>145</v>
      </c>
      <c r="F31" s="18">
        <f>E31/D31*100-100</f>
        <v>45</v>
      </c>
      <c r="G31" s="19">
        <v>82.8</v>
      </c>
      <c r="H31" s="20">
        <f>G31/I31*100</f>
        <v>82.38805970149254</v>
      </c>
      <c r="I31" s="16">
        <v>100.5</v>
      </c>
      <c r="J31" s="65">
        <v>100.5</v>
      </c>
      <c r="K31" s="65">
        <v>101</v>
      </c>
      <c r="L31" s="23">
        <v>100.5</v>
      </c>
      <c r="M31" s="68">
        <v>101</v>
      </c>
      <c r="N31" s="22">
        <v>100.5</v>
      </c>
      <c r="O31" s="22">
        <v>101</v>
      </c>
      <c r="P31" s="59">
        <v>100.4</v>
      </c>
      <c r="Q31" s="59">
        <v>100.5</v>
      </c>
      <c r="R31" s="59">
        <v>100.1</v>
      </c>
      <c r="S31" s="59">
        <v>100.2</v>
      </c>
      <c r="T31" s="59">
        <v>100.1</v>
      </c>
      <c r="U31" s="59">
        <v>100.2</v>
      </c>
      <c r="V31" s="59">
        <v>100.1</v>
      </c>
      <c r="W31" s="59">
        <v>100.2</v>
      </c>
      <c r="X31" s="59">
        <v>100.1</v>
      </c>
      <c r="Y31" s="59">
        <v>100.2</v>
      </c>
      <c r="Z31" s="59">
        <v>100.1</v>
      </c>
      <c r="AA31" s="59">
        <v>100.2</v>
      </c>
      <c r="AB31" s="59">
        <v>100.1</v>
      </c>
      <c r="AC31" s="59">
        <v>100.2</v>
      </c>
      <c r="AD31" s="59">
        <v>100.1</v>
      </c>
      <c r="AE31" s="59">
        <v>100.2</v>
      </c>
      <c r="AF31" s="59">
        <v>100.1</v>
      </c>
      <c r="AG31" s="59">
        <v>100.2</v>
      </c>
      <c r="AH31" s="59">
        <v>100.1</v>
      </c>
      <c r="AI31" s="59">
        <v>100.2</v>
      </c>
      <c r="AJ31" s="59">
        <v>100.1</v>
      </c>
      <c r="AK31" s="59">
        <v>100.2</v>
      </c>
      <c r="AL31" s="59">
        <v>100.1</v>
      </c>
      <c r="AM31" s="59">
        <v>100.2</v>
      </c>
      <c r="AN31" s="59">
        <v>100.1</v>
      </c>
      <c r="AO31" s="59">
        <v>100.2</v>
      </c>
      <c r="AP31" s="59">
        <v>100.1</v>
      </c>
      <c r="AQ31" s="59">
        <v>100.2</v>
      </c>
      <c r="AR31" s="59">
        <v>100.1</v>
      </c>
      <c r="AS31" s="59">
        <v>100.2</v>
      </c>
    </row>
    <row r="32" spans="1:45" ht="19.5" customHeight="1">
      <c r="A32" s="62" t="s">
        <v>25</v>
      </c>
      <c r="B32" s="63" t="s">
        <v>72</v>
      </c>
      <c r="C32" s="18" t="s">
        <v>9</v>
      </c>
      <c r="D32" s="65">
        <v>1031.23</v>
      </c>
      <c r="E32" s="34">
        <v>1100.9</v>
      </c>
      <c r="F32" s="18">
        <f>E32/D32*100-100</f>
        <v>6.7560098135236615</v>
      </c>
      <c r="G32" s="19">
        <v>294.2</v>
      </c>
      <c r="H32" s="20">
        <f>G32/I32*100</f>
        <v>26.22103386809269</v>
      </c>
      <c r="I32" s="65">
        <v>1122</v>
      </c>
      <c r="J32" s="75">
        <v>1133</v>
      </c>
      <c r="K32" s="65">
        <v>1144</v>
      </c>
      <c r="L32" s="23">
        <v>1149</v>
      </c>
      <c r="M32" s="68">
        <v>1155.6</v>
      </c>
      <c r="N32" s="68">
        <v>1156</v>
      </c>
      <c r="O32" s="68">
        <v>1157</v>
      </c>
      <c r="P32" s="59">
        <v>1157.2</v>
      </c>
      <c r="Q32" s="59">
        <v>1158</v>
      </c>
      <c r="R32" s="59">
        <v>1158</v>
      </c>
      <c r="S32" s="59">
        <v>1160</v>
      </c>
      <c r="T32" s="59">
        <v>1160</v>
      </c>
      <c r="U32" s="59">
        <v>1163</v>
      </c>
      <c r="V32" s="59">
        <v>1163</v>
      </c>
      <c r="W32" s="59">
        <v>1165</v>
      </c>
      <c r="X32" s="59">
        <v>1165</v>
      </c>
      <c r="Y32" s="59">
        <v>1167.3</v>
      </c>
      <c r="Z32" s="59">
        <v>1167.3</v>
      </c>
      <c r="AA32" s="59">
        <v>1169.6</v>
      </c>
      <c r="AB32" s="59">
        <v>1169.6</v>
      </c>
      <c r="AC32" s="59">
        <v>1172</v>
      </c>
      <c r="AD32" s="59">
        <v>1172</v>
      </c>
      <c r="AE32" s="59">
        <v>1174.3</v>
      </c>
      <c r="AF32" s="59">
        <v>1174.3</v>
      </c>
      <c r="AG32" s="59">
        <v>1176.7</v>
      </c>
      <c r="AH32" s="59">
        <v>1176.7</v>
      </c>
      <c r="AI32" s="59">
        <v>1179</v>
      </c>
      <c r="AJ32" s="59">
        <v>1179</v>
      </c>
      <c r="AK32" s="59">
        <v>1181</v>
      </c>
      <c r="AL32" s="59">
        <v>1181</v>
      </c>
      <c r="AM32" s="59">
        <v>1183</v>
      </c>
      <c r="AN32" s="59">
        <v>1183</v>
      </c>
      <c r="AO32" s="59">
        <v>1185</v>
      </c>
      <c r="AP32" s="59">
        <v>1185</v>
      </c>
      <c r="AQ32" s="59">
        <v>1187.7</v>
      </c>
      <c r="AR32" s="59">
        <v>1187.7</v>
      </c>
      <c r="AS32" s="59">
        <v>1190</v>
      </c>
    </row>
    <row r="33" spans="1:45" ht="18.75" customHeight="1">
      <c r="A33" s="62" t="s">
        <v>26</v>
      </c>
      <c r="B33" s="63" t="s">
        <v>73</v>
      </c>
      <c r="C33" s="18" t="s">
        <v>9</v>
      </c>
      <c r="D33" s="16">
        <v>101</v>
      </c>
      <c r="E33" s="34">
        <v>107</v>
      </c>
      <c r="F33" s="18">
        <f>E33/D33*100-100</f>
        <v>5.940594059405953</v>
      </c>
      <c r="G33" s="19">
        <v>100.4</v>
      </c>
      <c r="H33" s="20">
        <f>G33/I33*100</f>
        <v>98.43137254901961</v>
      </c>
      <c r="I33" s="16">
        <v>102</v>
      </c>
      <c r="J33" s="65">
        <v>101</v>
      </c>
      <c r="K33" s="65">
        <v>102</v>
      </c>
      <c r="L33" s="23">
        <v>101.5</v>
      </c>
      <c r="M33" s="68">
        <v>102</v>
      </c>
      <c r="N33" s="22">
        <v>100.6</v>
      </c>
      <c r="O33" s="22">
        <v>100.6</v>
      </c>
      <c r="P33" s="59">
        <v>100.1</v>
      </c>
      <c r="Q33" s="59">
        <v>100.2</v>
      </c>
      <c r="R33" s="59">
        <v>100.1</v>
      </c>
      <c r="S33" s="59">
        <v>100.2</v>
      </c>
      <c r="T33" s="59">
        <v>100.1</v>
      </c>
      <c r="U33" s="59">
        <v>100.2</v>
      </c>
      <c r="V33" s="59">
        <v>100.1</v>
      </c>
      <c r="W33" s="59">
        <v>100.2</v>
      </c>
      <c r="X33" s="59">
        <v>100.1</v>
      </c>
      <c r="Y33" s="59">
        <v>100.2</v>
      </c>
      <c r="Z33" s="59">
        <v>100.1</v>
      </c>
      <c r="AA33" s="59">
        <v>100.2</v>
      </c>
      <c r="AB33" s="59">
        <v>100.1</v>
      </c>
      <c r="AC33" s="59">
        <v>100.2</v>
      </c>
      <c r="AD33" s="59">
        <v>100.1</v>
      </c>
      <c r="AE33" s="59">
        <v>100.2</v>
      </c>
      <c r="AF33" s="59">
        <v>100.1</v>
      </c>
      <c r="AG33" s="59">
        <v>100.2</v>
      </c>
      <c r="AH33" s="59">
        <v>100.1</v>
      </c>
      <c r="AI33" s="59">
        <v>100.2</v>
      </c>
      <c r="AJ33" s="59">
        <v>100.1</v>
      </c>
      <c r="AK33" s="59">
        <v>100.2</v>
      </c>
      <c r="AL33" s="59">
        <v>100.1</v>
      </c>
      <c r="AM33" s="59">
        <v>100.2</v>
      </c>
      <c r="AN33" s="59">
        <v>100.1</v>
      </c>
      <c r="AO33" s="59">
        <v>100.2</v>
      </c>
      <c r="AP33" s="59">
        <v>100.1</v>
      </c>
      <c r="AQ33" s="59">
        <v>100.2</v>
      </c>
      <c r="AR33" s="59">
        <v>100.1</v>
      </c>
      <c r="AS33" s="59">
        <v>100.2</v>
      </c>
    </row>
    <row r="34" spans="1:45" s="12" customFormat="1" ht="19.5" customHeight="1">
      <c r="A34" s="159" t="s">
        <v>27</v>
      </c>
      <c r="B34" s="159"/>
      <c r="C34" s="159"/>
      <c r="D34" s="28"/>
      <c r="E34" s="26"/>
      <c r="F34" s="76"/>
      <c r="G34" s="9"/>
      <c r="H34" s="29"/>
      <c r="I34" s="28"/>
      <c r="J34" s="28"/>
      <c r="K34" s="9"/>
      <c r="L34" s="9"/>
      <c r="M34" s="28"/>
      <c r="N34" s="28"/>
      <c r="O34" s="77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ht="18" customHeight="1">
      <c r="A35" s="62" t="s">
        <v>28</v>
      </c>
      <c r="B35" s="63" t="s">
        <v>83</v>
      </c>
      <c r="C35" s="18" t="s">
        <v>9</v>
      </c>
      <c r="D35" s="78" t="s">
        <v>100</v>
      </c>
      <c r="E35" s="78" t="s">
        <v>100</v>
      </c>
      <c r="F35" s="18" t="e">
        <f>E35/D35*100-100</f>
        <v>#VALUE!</v>
      </c>
      <c r="G35" s="79" t="s">
        <v>100</v>
      </c>
      <c r="H35" s="20" t="e">
        <f aca="true" t="shared" si="6" ref="H35:H42">G35/I35*100</f>
        <v>#VALUE!</v>
      </c>
      <c r="I35" s="78" t="s">
        <v>100</v>
      </c>
      <c r="J35" s="78" t="s">
        <v>100</v>
      </c>
      <c r="K35" s="78" t="s">
        <v>100</v>
      </c>
      <c r="L35" s="78" t="s">
        <v>100</v>
      </c>
      <c r="M35" s="78" t="s">
        <v>100</v>
      </c>
      <c r="N35" s="78" t="s">
        <v>100</v>
      </c>
      <c r="O35" s="78" t="s">
        <v>100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</row>
    <row r="36" spans="1:45" ht="20.25" customHeight="1">
      <c r="A36" s="62" t="s">
        <v>29</v>
      </c>
      <c r="B36" s="63" t="s">
        <v>83</v>
      </c>
      <c r="C36" s="18" t="s">
        <v>3</v>
      </c>
      <c r="D36" s="78" t="s">
        <v>100</v>
      </c>
      <c r="E36" s="34"/>
      <c r="F36" s="18" t="e">
        <f>E36/D36*100-100</f>
        <v>#VALUE!</v>
      </c>
      <c r="G36" s="79"/>
      <c r="H36" s="20" t="e">
        <f t="shared" si="6"/>
        <v>#DIV/0!</v>
      </c>
      <c r="I36" s="78"/>
      <c r="J36" s="78"/>
      <c r="K36" s="78"/>
      <c r="L36" s="78"/>
      <c r="M36" s="78"/>
      <c r="N36" s="78"/>
      <c r="O36" s="78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</row>
    <row r="37" spans="1:45" ht="16.5" customHeight="1">
      <c r="A37" s="62" t="s">
        <v>87</v>
      </c>
      <c r="B37" s="63" t="s">
        <v>83</v>
      </c>
      <c r="C37" s="18" t="s">
        <v>3</v>
      </c>
      <c r="D37" s="78" t="s">
        <v>100</v>
      </c>
      <c r="E37" s="78"/>
      <c r="F37" s="18"/>
      <c r="G37" s="79"/>
      <c r="H37" s="20" t="e">
        <f t="shared" si="6"/>
        <v>#DIV/0!</v>
      </c>
      <c r="I37" s="78"/>
      <c r="J37" s="78"/>
      <c r="K37" s="78"/>
      <c r="L37" s="78"/>
      <c r="M37" s="78"/>
      <c r="N37" s="78"/>
      <c r="O37" s="78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</row>
    <row r="38" spans="1:45" ht="17.25" customHeight="1">
      <c r="A38" s="62" t="s">
        <v>30</v>
      </c>
      <c r="B38" s="63" t="s">
        <v>15</v>
      </c>
      <c r="C38" s="18" t="s">
        <v>3</v>
      </c>
      <c r="D38" s="54">
        <v>54.6</v>
      </c>
      <c r="E38" s="80">
        <v>55.8</v>
      </c>
      <c r="F38" s="18">
        <f>E38/D38*100-100</f>
        <v>2.19780219780219</v>
      </c>
      <c r="G38" s="19">
        <v>49.6</v>
      </c>
      <c r="H38" s="20">
        <f t="shared" si="6"/>
        <v>87.01754385964912</v>
      </c>
      <c r="I38" s="54">
        <v>57</v>
      </c>
      <c r="J38" s="35">
        <v>57.6</v>
      </c>
      <c r="K38" s="35">
        <v>58.1</v>
      </c>
      <c r="L38" s="49">
        <v>58.7</v>
      </c>
      <c r="M38" s="50">
        <v>59.2</v>
      </c>
      <c r="N38" s="22">
        <v>59.7</v>
      </c>
      <c r="O38" s="22">
        <v>59.72</v>
      </c>
      <c r="P38" s="59">
        <v>59.75</v>
      </c>
      <c r="Q38" s="59">
        <v>59.81</v>
      </c>
      <c r="R38" s="59">
        <v>59.81</v>
      </c>
      <c r="S38" s="59">
        <v>59.86</v>
      </c>
      <c r="T38" s="59">
        <v>59.86</v>
      </c>
      <c r="U38" s="59">
        <v>59.98</v>
      </c>
      <c r="V38" s="59">
        <v>59.98</v>
      </c>
      <c r="W38" s="59">
        <v>60</v>
      </c>
      <c r="X38" s="59">
        <v>60</v>
      </c>
      <c r="Y38" s="59">
        <v>60.12</v>
      </c>
      <c r="Z38" s="59">
        <v>60.12</v>
      </c>
      <c r="AA38" s="59">
        <v>60.24</v>
      </c>
      <c r="AB38" s="59">
        <v>60.24</v>
      </c>
      <c r="AC38" s="59">
        <v>60.36</v>
      </c>
      <c r="AD38" s="59">
        <v>60.36</v>
      </c>
      <c r="AE38" s="59">
        <v>60.48</v>
      </c>
      <c r="AF38" s="59">
        <v>60.48</v>
      </c>
      <c r="AG38" s="59">
        <v>60.6</v>
      </c>
      <c r="AH38" s="59">
        <v>60.6</v>
      </c>
      <c r="AI38" s="59">
        <v>60.72</v>
      </c>
      <c r="AJ38" s="59">
        <v>60.72</v>
      </c>
      <c r="AK38" s="59">
        <v>60.84</v>
      </c>
      <c r="AL38" s="59">
        <v>60.84</v>
      </c>
      <c r="AM38" s="59">
        <v>60.96</v>
      </c>
      <c r="AN38" s="59">
        <v>60.96</v>
      </c>
      <c r="AO38" s="59">
        <v>61.08</v>
      </c>
      <c r="AP38" s="59">
        <v>61.08</v>
      </c>
      <c r="AQ38" s="59">
        <v>61.21</v>
      </c>
      <c r="AR38" s="59">
        <v>61.21</v>
      </c>
      <c r="AS38" s="59">
        <v>61.33</v>
      </c>
    </row>
    <row r="39" spans="1:45" ht="19.5" customHeight="1">
      <c r="A39" s="62" t="s">
        <v>31</v>
      </c>
      <c r="B39" s="63" t="s">
        <v>15</v>
      </c>
      <c r="C39" s="18" t="s">
        <v>3</v>
      </c>
      <c r="D39" s="54">
        <v>346</v>
      </c>
      <c r="E39" s="34">
        <v>359.6</v>
      </c>
      <c r="F39" s="18">
        <f>E39/D39*100-100</f>
        <v>3.9306358381502946</v>
      </c>
      <c r="G39" s="19">
        <v>331.5</v>
      </c>
      <c r="H39" s="20">
        <f t="shared" si="6"/>
        <v>91.07142857142857</v>
      </c>
      <c r="I39" s="54">
        <v>364</v>
      </c>
      <c r="J39" s="35">
        <v>367</v>
      </c>
      <c r="K39" s="35">
        <v>371</v>
      </c>
      <c r="L39" s="49">
        <v>372</v>
      </c>
      <c r="M39" s="50">
        <v>374</v>
      </c>
      <c r="N39" s="22">
        <v>375</v>
      </c>
      <c r="O39" s="22">
        <v>374.9</v>
      </c>
      <c r="P39" s="59">
        <v>375.3</v>
      </c>
      <c r="Q39" s="59">
        <v>375.7</v>
      </c>
      <c r="R39" s="59">
        <v>375.7</v>
      </c>
      <c r="S39" s="59">
        <v>376</v>
      </c>
      <c r="T39" s="59">
        <v>376</v>
      </c>
      <c r="U39" s="59">
        <v>376.8</v>
      </c>
      <c r="V39" s="59">
        <v>376.8</v>
      </c>
      <c r="W39" s="59">
        <v>377.5</v>
      </c>
      <c r="X39" s="59">
        <v>377.5</v>
      </c>
      <c r="Y39" s="59">
        <v>378.3</v>
      </c>
      <c r="Z39" s="59">
        <v>378.3</v>
      </c>
      <c r="AA39" s="59">
        <v>379</v>
      </c>
      <c r="AB39" s="59">
        <v>379</v>
      </c>
      <c r="AC39" s="59">
        <v>379.75</v>
      </c>
      <c r="AD39" s="59">
        <v>379.75</v>
      </c>
      <c r="AE39" s="59">
        <v>380.5</v>
      </c>
      <c r="AF39" s="59">
        <v>380.5</v>
      </c>
      <c r="AG39" s="59">
        <v>381.3</v>
      </c>
      <c r="AH39" s="59">
        <v>381.3</v>
      </c>
      <c r="AI39" s="59">
        <v>382</v>
      </c>
      <c r="AJ39" s="59">
        <v>382</v>
      </c>
      <c r="AK39" s="59">
        <v>382.7</v>
      </c>
      <c r="AL39" s="59">
        <v>382.7</v>
      </c>
      <c r="AM39" s="59">
        <v>383.5</v>
      </c>
      <c r="AN39" s="59">
        <v>383.5</v>
      </c>
      <c r="AO39" s="59">
        <v>384.3</v>
      </c>
      <c r="AP39" s="59">
        <v>384.3</v>
      </c>
      <c r="AQ39" s="59">
        <v>385</v>
      </c>
      <c r="AR39" s="59">
        <v>385</v>
      </c>
      <c r="AS39" s="59">
        <v>385.7</v>
      </c>
    </row>
    <row r="40" spans="1:45" ht="17.25" customHeight="1">
      <c r="A40" s="62" t="s">
        <v>32</v>
      </c>
      <c r="B40" s="63" t="s">
        <v>84</v>
      </c>
      <c r="C40" s="18" t="s">
        <v>9</v>
      </c>
      <c r="D40" s="54">
        <v>8.5</v>
      </c>
      <c r="E40" s="34">
        <v>13.6</v>
      </c>
      <c r="F40" s="18">
        <f>E40/D40*100-100</f>
        <v>60</v>
      </c>
      <c r="G40" s="19">
        <v>8</v>
      </c>
      <c r="H40" s="20">
        <f t="shared" si="6"/>
        <v>57.971014492753625</v>
      </c>
      <c r="I40" s="54">
        <v>13.8</v>
      </c>
      <c r="J40" s="35">
        <v>13.9</v>
      </c>
      <c r="K40" s="35">
        <v>14</v>
      </c>
      <c r="L40" s="49">
        <v>14.03</v>
      </c>
      <c r="M40" s="50">
        <v>14.1</v>
      </c>
      <c r="N40" s="22">
        <v>14.17</v>
      </c>
      <c r="O40" s="22">
        <v>14.18</v>
      </c>
      <c r="P40" s="59">
        <v>14.18</v>
      </c>
      <c r="Q40" s="59">
        <v>14.24</v>
      </c>
      <c r="R40" s="59">
        <v>14.24</v>
      </c>
      <c r="S40" s="59">
        <v>14.31</v>
      </c>
      <c r="T40" s="59">
        <v>14.31</v>
      </c>
      <c r="U40" s="59">
        <v>14.38</v>
      </c>
      <c r="V40" s="59">
        <v>14.38</v>
      </c>
      <c r="W40" s="59">
        <v>14.45</v>
      </c>
      <c r="X40" s="59">
        <v>14.45</v>
      </c>
      <c r="Y40" s="59">
        <v>14.52</v>
      </c>
      <c r="Z40" s="59">
        <v>14.52</v>
      </c>
      <c r="AA40" s="59">
        <v>14.6</v>
      </c>
      <c r="AB40" s="59">
        <v>14.6</v>
      </c>
      <c r="AC40" s="59">
        <v>14.67</v>
      </c>
      <c r="AD40" s="59">
        <v>14.67</v>
      </c>
      <c r="AE40" s="59">
        <v>14.74</v>
      </c>
      <c r="AF40" s="59">
        <v>14.74</v>
      </c>
      <c r="AG40" s="59">
        <v>14.82</v>
      </c>
      <c r="AH40" s="59">
        <v>14.82</v>
      </c>
      <c r="AI40" s="59">
        <v>14.89</v>
      </c>
      <c r="AJ40" s="59">
        <v>14.89</v>
      </c>
      <c r="AK40" s="59">
        <v>14.96</v>
      </c>
      <c r="AL40" s="59">
        <v>14.96</v>
      </c>
      <c r="AM40" s="59">
        <v>15.04</v>
      </c>
      <c r="AN40" s="59">
        <v>15.04</v>
      </c>
      <c r="AO40" s="59">
        <v>15.12</v>
      </c>
      <c r="AP40" s="59">
        <v>15.12</v>
      </c>
      <c r="AQ40" s="59">
        <v>15.5</v>
      </c>
      <c r="AR40" s="59">
        <v>15.5</v>
      </c>
      <c r="AS40" s="59">
        <v>15.57</v>
      </c>
    </row>
    <row r="41" spans="1:45" ht="15.75" customHeight="1">
      <c r="A41" s="62" t="s">
        <v>33</v>
      </c>
      <c r="B41" s="63" t="s">
        <v>15</v>
      </c>
      <c r="C41" s="18" t="s">
        <v>9</v>
      </c>
      <c r="D41" s="54">
        <v>8747</v>
      </c>
      <c r="E41" s="34">
        <v>9090.8</v>
      </c>
      <c r="F41" s="18">
        <f>E41/D41*100-100</f>
        <v>3.9304904538698793</v>
      </c>
      <c r="G41" s="19">
        <v>528.9</v>
      </c>
      <c r="H41" s="20">
        <f t="shared" si="6"/>
        <v>5.7036557748301515</v>
      </c>
      <c r="I41" s="54">
        <v>9273</v>
      </c>
      <c r="J41" s="35">
        <v>9366</v>
      </c>
      <c r="K41" s="35">
        <v>9459</v>
      </c>
      <c r="L41" s="49">
        <v>9460</v>
      </c>
      <c r="M41" s="50">
        <v>9554</v>
      </c>
      <c r="N41" s="22">
        <v>9554</v>
      </c>
      <c r="O41" s="22">
        <v>9564</v>
      </c>
      <c r="P41" s="59">
        <v>9570</v>
      </c>
      <c r="Q41" s="59">
        <v>9573</v>
      </c>
      <c r="R41" s="59">
        <v>9573</v>
      </c>
      <c r="S41" s="59">
        <v>9592</v>
      </c>
      <c r="T41" s="59">
        <v>9592</v>
      </c>
      <c r="U41" s="59">
        <v>9611</v>
      </c>
      <c r="V41" s="59">
        <v>9611</v>
      </c>
      <c r="W41" s="59">
        <v>9630</v>
      </c>
      <c r="X41" s="59">
        <v>9630</v>
      </c>
      <c r="Y41" s="59">
        <v>9650</v>
      </c>
      <c r="Z41" s="59">
        <v>9650</v>
      </c>
      <c r="AA41" s="59">
        <v>9669</v>
      </c>
      <c r="AB41" s="59">
        <v>9669</v>
      </c>
      <c r="AC41" s="59">
        <v>9688</v>
      </c>
      <c r="AD41" s="59">
        <v>9688</v>
      </c>
      <c r="AE41" s="59">
        <v>9708</v>
      </c>
      <c r="AF41" s="59">
        <v>9708</v>
      </c>
      <c r="AG41" s="59">
        <v>9727</v>
      </c>
      <c r="AH41" s="59">
        <v>9727</v>
      </c>
      <c r="AI41" s="59">
        <v>9746</v>
      </c>
      <c r="AJ41" s="59">
        <v>9746</v>
      </c>
      <c r="AK41" s="59">
        <v>9766</v>
      </c>
      <c r="AL41" s="59">
        <v>9766</v>
      </c>
      <c r="AM41" s="59">
        <v>9785</v>
      </c>
      <c r="AN41" s="59">
        <v>9785</v>
      </c>
      <c r="AO41" s="59">
        <v>9805</v>
      </c>
      <c r="AP41" s="59">
        <v>9805</v>
      </c>
      <c r="AQ41" s="59">
        <v>9825</v>
      </c>
      <c r="AR41" s="59">
        <v>9825</v>
      </c>
      <c r="AS41" s="59">
        <v>9844</v>
      </c>
    </row>
    <row r="42" spans="1:45" ht="15.75" customHeight="1">
      <c r="A42" s="62" t="s">
        <v>34</v>
      </c>
      <c r="B42" s="63" t="s">
        <v>15</v>
      </c>
      <c r="C42" s="18" t="s">
        <v>9</v>
      </c>
      <c r="D42" s="54">
        <v>4454</v>
      </c>
      <c r="E42" s="34">
        <v>4048.8</v>
      </c>
      <c r="F42" s="18">
        <f>E42/D42*100-100</f>
        <v>-9.097440502918715</v>
      </c>
      <c r="G42" s="19">
        <v>1877.4</v>
      </c>
      <c r="H42" s="20">
        <f t="shared" si="6"/>
        <v>45.45762711864407</v>
      </c>
      <c r="I42" s="54">
        <v>4130</v>
      </c>
      <c r="J42" s="35">
        <v>4171</v>
      </c>
      <c r="K42" s="35">
        <v>4214</v>
      </c>
      <c r="L42" s="49">
        <v>4256</v>
      </c>
      <c r="M42" s="50">
        <v>4260</v>
      </c>
      <c r="N42" s="22">
        <v>4273</v>
      </c>
      <c r="O42" s="22">
        <v>4280</v>
      </c>
      <c r="P42" s="59">
        <v>4285</v>
      </c>
      <c r="Q42" s="59">
        <v>4289</v>
      </c>
      <c r="R42" s="59">
        <v>4289</v>
      </c>
      <c r="S42" s="59">
        <v>4297</v>
      </c>
      <c r="T42" s="59">
        <v>4297</v>
      </c>
      <c r="U42" s="59">
        <v>4306</v>
      </c>
      <c r="V42" s="59">
        <v>4306</v>
      </c>
      <c r="W42" s="59">
        <v>4314</v>
      </c>
      <c r="X42" s="59">
        <v>4314</v>
      </c>
      <c r="Y42" s="59">
        <v>4323</v>
      </c>
      <c r="Z42" s="59">
        <v>4323</v>
      </c>
      <c r="AA42" s="59">
        <v>4332</v>
      </c>
      <c r="AB42" s="59">
        <v>4332</v>
      </c>
      <c r="AC42" s="59">
        <v>4340</v>
      </c>
      <c r="AD42" s="59">
        <v>4340</v>
      </c>
      <c r="AE42" s="59">
        <v>4349</v>
      </c>
      <c r="AF42" s="59">
        <v>4349</v>
      </c>
      <c r="AG42" s="59">
        <v>4358</v>
      </c>
      <c r="AH42" s="59">
        <v>4358</v>
      </c>
      <c r="AI42" s="59">
        <v>4366</v>
      </c>
      <c r="AJ42" s="59">
        <v>4366</v>
      </c>
      <c r="AK42" s="59">
        <v>4375</v>
      </c>
      <c r="AL42" s="59">
        <v>4375</v>
      </c>
      <c r="AM42" s="59">
        <v>4384</v>
      </c>
      <c r="AN42" s="59">
        <v>4384</v>
      </c>
      <c r="AO42" s="59">
        <v>4393</v>
      </c>
      <c r="AP42" s="59">
        <v>4393</v>
      </c>
      <c r="AQ42" s="59">
        <v>4401</v>
      </c>
      <c r="AR42" s="59">
        <v>4401</v>
      </c>
      <c r="AS42" s="59">
        <v>4410</v>
      </c>
    </row>
    <row r="43" spans="1:45" s="12" customFormat="1" ht="19.5" customHeight="1">
      <c r="A43" s="159" t="s">
        <v>35</v>
      </c>
      <c r="B43" s="159"/>
      <c r="C43" s="159"/>
      <c r="D43" s="26"/>
      <c r="E43" s="26"/>
      <c r="F43" s="76"/>
      <c r="G43" s="11"/>
      <c r="H43" s="29"/>
      <c r="I43" s="26"/>
      <c r="J43" s="9"/>
      <c r="K43" s="9"/>
      <c r="L43" s="28"/>
      <c r="M43" s="81"/>
      <c r="N43" s="28"/>
      <c r="O43" s="7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90" customFormat="1" ht="16.5" customHeight="1">
      <c r="A44" s="62" t="s">
        <v>36</v>
      </c>
      <c r="B44" s="63" t="s">
        <v>37</v>
      </c>
      <c r="C44" s="18" t="s">
        <v>9</v>
      </c>
      <c r="D44" s="82">
        <v>40163</v>
      </c>
      <c r="E44" s="83">
        <v>40881</v>
      </c>
      <c r="F44" s="18">
        <f>E44/D44*100-100</f>
        <v>1.7877150611259225</v>
      </c>
      <c r="G44" s="19">
        <v>55479</v>
      </c>
      <c r="H44" s="20">
        <f aca="true" t="shared" si="7" ref="H44:H53">G44/I44*100</f>
        <v>133.04635602772248</v>
      </c>
      <c r="I44" s="82">
        <v>41699</v>
      </c>
      <c r="J44" s="84">
        <v>42116</v>
      </c>
      <c r="K44" s="85">
        <v>42532</v>
      </c>
      <c r="L44" s="86">
        <v>42537</v>
      </c>
      <c r="M44" s="87">
        <v>42958</v>
      </c>
      <c r="N44" s="87">
        <v>42962</v>
      </c>
      <c r="O44" s="88">
        <v>43304</v>
      </c>
      <c r="P44" s="89">
        <v>43304</v>
      </c>
      <c r="Q44" s="89">
        <v>43347</v>
      </c>
      <c r="R44" s="89">
        <v>43347</v>
      </c>
      <c r="S44" s="89">
        <v>43390</v>
      </c>
      <c r="T44" s="89">
        <v>43390</v>
      </c>
      <c r="U44" s="89">
        <v>43433</v>
      </c>
      <c r="V44" s="89">
        <v>43433</v>
      </c>
      <c r="W44" s="89">
        <v>43476</v>
      </c>
      <c r="X44" s="89">
        <v>43476</v>
      </c>
      <c r="Y44" s="89">
        <v>43519</v>
      </c>
      <c r="Z44" s="89">
        <v>43519</v>
      </c>
      <c r="AA44" s="89">
        <v>43562</v>
      </c>
      <c r="AB44" s="89">
        <v>43562</v>
      </c>
      <c r="AC44" s="89">
        <v>43606</v>
      </c>
      <c r="AD44" s="89">
        <v>43606</v>
      </c>
      <c r="AE44" s="89">
        <v>43649</v>
      </c>
      <c r="AF44" s="89">
        <v>43649</v>
      </c>
      <c r="AG44" s="89">
        <v>43693</v>
      </c>
      <c r="AH44" s="89">
        <v>43693</v>
      </c>
      <c r="AI44" s="89">
        <v>43736</v>
      </c>
      <c r="AJ44" s="89">
        <v>43736</v>
      </c>
      <c r="AK44" s="89">
        <v>43780</v>
      </c>
      <c r="AL44" s="89">
        <v>43780</v>
      </c>
      <c r="AM44" s="89">
        <v>43823</v>
      </c>
      <c r="AN44" s="89">
        <v>43823</v>
      </c>
      <c r="AO44" s="89">
        <v>43867</v>
      </c>
      <c r="AP44" s="89">
        <v>43867</v>
      </c>
      <c r="AQ44" s="89">
        <v>43910</v>
      </c>
      <c r="AR44" s="89">
        <v>43910</v>
      </c>
      <c r="AS44" s="89">
        <v>43954</v>
      </c>
    </row>
    <row r="45" spans="1:45" s="90" customFormat="1" ht="17.25" customHeight="1">
      <c r="A45" s="62" t="s">
        <v>38</v>
      </c>
      <c r="B45" s="63" t="s">
        <v>37</v>
      </c>
      <c r="C45" s="18" t="s">
        <v>9</v>
      </c>
      <c r="D45" s="91">
        <v>21688</v>
      </c>
      <c r="E45" s="83">
        <v>21765</v>
      </c>
      <c r="F45" s="18">
        <f aca="true" t="shared" si="8" ref="F45:F53">E45/D45*100-100</f>
        <v>0.3550350424197859</v>
      </c>
      <c r="G45" s="19">
        <v>25128</v>
      </c>
      <c r="H45" s="20">
        <f t="shared" si="7"/>
        <v>113.178992883524</v>
      </c>
      <c r="I45" s="91">
        <v>22202</v>
      </c>
      <c r="J45" s="85">
        <v>22425</v>
      </c>
      <c r="K45" s="85">
        <v>22647</v>
      </c>
      <c r="L45" s="86">
        <v>22650</v>
      </c>
      <c r="M45" s="87">
        <v>228735</v>
      </c>
      <c r="N45" s="87">
        <v>22877</v>
      </c>
      <c r="O45" s="88">
        <v>23103</v>
      </c>
      <c r="P45" s="89">
        <v>23103</v>
      </c>
      <c r="Q45" s="89">
        <v>23149</v>
      </c>
      <c r="R45" s="89">
        <v>23149</v>
      </c>
      <c r="S45" s="89">
        <v>23195</v>
      </c>
      <c r="T45" s="89">
        <v>23195</v>
      </c>
      <c r="U45" s="89">
        <v>23241</v>
      </c>
      <c r="V45" s="89">
        <v>23241</v>
      </c>
      <c r="W45" s="89">
        <v>23287</v>
      </c>
      <c r="X45" s="89">
        <v>23287</v>
      </c>
      <c r="Y45" s="89">
        <v>23333</v>
      </c>
      <c r="Z45" s="89">
        <v>23333</v>
      </c>
      <c r="AA45" s="89">
        <v>23379</v>
      </c>
      <c r="AB45" s="89">
        <v>23379</v>
      </c>
      <c r="AC45" s="89">
        <v>23425</v>
      </c>
      <c r="AD45" s="89">
        <v>23425</v>
      </c>
      <c r="AE45" s="89">
        <v>23471</v>
      </c>
      <c r="AF45" s="89">
        <v>23471</v>
      </c>
      <c r="AG45" s="89">
        <v>23518</v>
      </c>
      <c r="AH45" s="89">
        <v>23518</v>
      </c>
      <c r="AI45" s="89">
        <v>23565</v>
      </c>
      <c r="AJ45" s="89">
        <v>23565</v>
      </c>
      <c r="AK45" s="89">
        <v>23612</v>
      </c>
      <c r="AL45" s="89">
        <v>23612</v>
      </c>
      <c r="AM45" s="89">
        <v>23660</v>
      </c>
      <c r="AN45" s="89">
        <v>23660</v>
      </c>
      <c r="AO45" s="89">
        <v>23707</v>
      </c>
      <c r="AP45" s="89">
        <v>23707</v>
      </c>
      <c r="AQ45" s="89">
        <v>23754</v>
      </c>
      <c r="AR45" s="89">
        <v>23754</v>
      </c>
      <c r="AS45" s="89">
        <v>23802</v>
      </c>
    </row>
    <row r="46" spans="1:45" s="90" customFormat="1" ht="17.25" customHeight="1">
      <c r="A46" s="62" t="s">
        <v>39</v>
      </c>
      <c r="B46" s="63" t="s">
        <v>37</v>
      </c>
      <c r="C46" s="18" t="s">
        <v>9</v>
      </c>
      <c r="D46" s="91">
        <v>17</v>
      </c>
      <c r="E46" s="34">
        <v>10</v>
      </c>
      <c r="F46" s="18">
        <f t="shared" si="8"/>
        <v>-41.17647058823529</v>
      </c>
      <c r="G46" s="19">
        <v>7</v>
      </c>
      <c r="H46" s="20" t="e">
        <f t="shared" si="7"/>
        <v>#DIV/0!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</v>
      </c>
      <c r="AL46" s="89"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  <c r="AS46" s="89">
        <v>0</v>
      </c>
    </row>
    <row r="47" spans="1:45" s="90" customFormat="1" ht="17.25" customHeight="1">
      <c r="A47" s="62" t="s">
        <v>40</v>
      </c>
      <c r="B47" s="63" t="s">
        <v>37</v>
      </c>
      <c r="C47" s="18" t="s">
        <v>9</v>
      </c>
      <c r="D47" s="91">
        <v>268460</v>
      </c>
      <c r="E47" s="83">
        <v>269195</v>
      </c>
      <c r="F47" s="18">
        <f t="shared" si="8"/>
        <v>0.2737838039186471</v>
      </c>
      <c r="G47" s="19">
        <v>367601</v>
      </c>
      <c r="H47" s="20">
        <f t="shared" si="7"/>
        <v>133.8775584529099</v>
      </c>
      <c r="I47" s="91">
        <v>274580</v>
      </c>
      <c r="J47" s="85">
        <v>277325</v>
      </c>
      <c r="K47" s="85">
        <v>280072</v>
      </c>
      <c r="L47" s="86">
        <v>280100</v>
      </c>
      <c r="M47" s="87">
        <v>282872</v>
      </c>
      <c r="N47" s="87">
        <v>282901</v>
      </c>
      <c r="O47" s="88">
        <v>283181</v>
      </c>
      <c r="P47" s="89">
        <v>283181</v>
      </c>
      <c r="Q47" s="89">
        <v>283747</v>
      </c>
      <c r="R47" s="89">
        <v>283747</v>
      </c>
      <c r="S47" s="89">
        <v>284315</v>
      </c>
      <c r="T47" s="89">
        <v>284315</v>
      </c>
      <c r="U47" s="89">
        <v>284883</v>
      </c>
      <c r="V47" s="89">
        <v>284883</v>
      </c>
      <c r="W47" s="89">
        <v>285453</v>
      </c>
      <c r="X47" s="89">
        <v>285453</v>
      </c>
      <c r="Y47" s="89">
        <v>286024</v>
      </c>
      <c r="Z47" s="89">
        <v>286024</v>
      </c>
      <c r="AA47" s="89">
        <v>286596</v>
      </c>
      <c r="AB47" s="89">
        <v>286596</v>
      </c>
      <c r="AC47" s="89">
        <v>287170</v>
      </c>
      <c r="AD47" s="89">
        <v>287170</v>
      </c>
      <c r="AE47" s="89">
        <v>287744</v>
      </c>
      <c r="AF47" s="89">
        <v>287744</v>
      </c>
      <c r="AG47" s="89">
        <v>288319</v>
      </c>
      <c r="AH47" s="89">
        <v>288319</v>
      </c>
      <c r="AI47" s="89">
        <v>288896</v>
      </c>
      <c r="AJ47" s="89">
        <v>288896</v>
      </c>
      <c r="AK47" s="89">
        <v>289474</v>
      </c>
      <c r="AL47" s="89">
        <v>289474</v>
      </c>
      <c r="AM47" s="89">
        <v>289908</v>
      </c>
      <c r="AN47" s="89">
        <v>289908</v>
      </c>
      <c r="AO47" s="89">
        <v>290198</v>
      </c>
      <c r="AP47" s="89">
        <v>290198</v>
      </c>
      <c r="AQ47" s="89">
        <v>290488</v>
      </c>
      <c r="AR47" s="89">
        <v>290488</v>
      </c>
      <c r="AS47" s="89">
        <v>290779</v>
      </c>
    </row>
    <row r="48" spans="1:45" s="90" customFormat="1" ht="17.25" customHeight="1">
      <c r="A48" s="62" t="s">
        <v>41</v>
      </c>
      <c r="B48" s="63" t="s">
        <v>37</v>
      </c>
      <c r="C48" s="18" t="s">
        <v>9</v>
      </c>
      <c r="D48" s="91">
        <v>155332</v>
      </c>
      <c r="E48" s="83">
        <v>155853</v>
      </c>
      <c r="F48" s="18">
        <f t="shared" si="8"/>
        <v>0.3354106043828722</v>
      </c>
      <c r="G48" s="19">
        <v>217078</v>
      </c>
      <c r="H48" s="20">
        <f t="shared" si="7"/>
        <v>136.5485139172826</v>
      </c>
      <c r="I48" s="91">
        <v>158975</v>
      </c>
      <c r="J48" s="85">
        <v>160565</v>
      </c>
      <c r="K48" s="85">
        <v>162155</v>
      </c>
      <c r="L48" s="86">
        <v>162168</v>
      </c>
      <c r="M48" s="87">
        <v>163777</v>
      </c>
      <c r="N48" s="87">
        <v>163789</v>
      </c>
      <c r="O48" s="88">
        <v>164600</v>
      </c>
      <c r="P48" s="89">
        <v>164600</v>
      </c>
      <c r="Q48" s="89">
        <v>164929</v>
      </c>
      <c r="R48" s="89">
        <v>164929</v>
      </c>
      <c r="S48" s="89">
        <v>165259</v>
      </c>
      <c r="T48" s="89">
        <v>165259</v>
      </c>
      <c r="U48" s="89">
        <v>165590</v>
      </c>
      <c r="V48" s="89">
        <v>165590</v>
      </c>
      <c r="W48" s="89">
        <v>165921</v>
      </c>
      <c r="X48" s="89">
        <v>165921</v>
      </c>
      <c r="Y48" s="89">
        <v>166253</v>
      </c>
      <c r="Z48" s="89">
        <v>166253</v>
      </c>
      <c r="AA48" s="89">
        <v>166585</v>
      </c>
      <c r="AB48" s="89">
        <v>166585</v>
      </c>
      <c r="AC48" s="89">
        <v>166918</v>
      </c>
      <c r="AD48" s="89">
        <v>166918</v>
      </c>
      <c r="AE48" s="89">
        <v>167252</v>
      </c>
      <c r="AF48" s="89">
        <v>167252</v>
      </c>
      <c r="AG48" s="89">
        <v>167587</v>
      </c>
      <c r="AH48" s="89">
        <v>167587</v>
      </c>
      <c r="AI48" s="89">
        <v>167922</v>
      </c>
      <c r="AJ48" s="89">
        <v>167922</v>
      </c>
      <c r="AK48" s="89">
        <v>168258</v>
      </c>
      <c r="AL48" s="89">
        <v>168258</v>
      </c>
      <c r="AM48" s="89">
        <v>168594</v>
      </c>
      <c r="AN48" s="89">
        <v>168594</v>
      </c>
      <c r="AO48" s="89">
        <v>168931</v>
      </c>
      <c r="AP48" s="89">
        <v>168931</v>
      </c>
      <c r="AQ48" s="89">
        <v>169269</v>
      </c>
      <c r="AR48" s="89">
        <v>169269</v>
      </c>
      <c r="AS48" s="89">
        <v>169608</v>
      </c>
    </row>
    <row r="49" spans="1:45" s="90" customFormat="1" ht="17.25" customHeight="1">
      <c r="A49" s="62" t="s">
        <v>42</v>
      </c>
      <c r="B49" s="63" t="s">
        <v>37</v>
      </c>
      <c r="C49" s="18" t="s">
        <v>9</v>
      </c>
      <c r="D49" s="91">
        <v>8767</v>
      </c>
      <c r="E49" s="83">
        <v>9456</v>
      </c>
      <c r="F49" s="18">
        <f t="shared" si="8"/>
        <v>7.8590167674232845</v>
      </c>
      <c r="G49" s="19">
        <v>11669</v>
      </c>
      <c r="H49" s="20">
        <f t="shared" si="7"/>
        <v>120.98496630378435</v>
      </c>
      <c r="I49" s="91">
        <v>9645</v>
      </c>
      <c r="J49" s="85">
        <v>9741</v>
      </c>
      <c r="K49" s="85">
        <v>9838</v>
      </c>
      <c r="L49" s="86">
        <v>9935</v>
      </c>
      <c r="M49" s="87">
        <v>10033</v>
      </c>
      <c r="N49" s="87">
        <v>10034</v>
      </c>
      <c r="O49" s="88">
        <v>10133</v>
      </c>
      <c r="P49" s="89">
        <v>10134</v>
      </c>
      <c r="Q49" s="89">
        <v>10234</v>
      </c>
      <c r="R49" s="89">
        <v>10235</v>
      </c>
      <c r="S49" s="89">
        <v>10286</v>
      </c>
      <c r="T49" s="89">
        <v>10286</v>
      </c>
      <c r="U49" s="89">
        <v>10337</v>
      </c>
      <c r="V49" s="89">
        <v>10337</v>
      </c>
      <c r="W49" s="89">
        <v>10388</v>
      </c>
      <c r="X49" s="89">
        <v>10388</v>
      </c>
      <c r="Y49" s="89">
        <v>10440</v>
      </c>
      <c r="Z49" s="89">
        <v>10440</v>
      </c>
      <c r="AA49" s="89">
        <v>10544</v>
      </c>
      <c r="AB49" s="89">
        <v>10544</v>
      </c>
      <c r="AC49" s="89">
        <v>10650</v>
      </c>
      <c r="AD49" s="89">
        <v>10650</v>
      </c>
      <c r="AE49" s="89">
        <v>10756</v>
      </c>
      <c r="AF49" s="89">
        <v>10756</v>
      </c>
      <c r="AG49" s="89">
        <v>10864</v>
      </c>
      <c r="AH49" s="89">
        <v>10864</v>
      </c>
      <c r="AI49" s="89">
        <v>10972</v>
      </c>
      <c r="AJ49" s="89">
        <v>10972</v>
      </c>
      <c r="AK49" s="89">
        <v>11082</v>
      </c>
      <c r="AL49" s="89">
        <v>11082</v>
      </c>
      <c r="AM49" s="89">
        <v>11193</v>
      </c>
      <c r="AN49" s="89">
        <v>11193</v>
      </c>
      <c r="AO49" s="89">
        <v>11305</v>
      </c>
      <c r="AP49" s="89">
        <v>11305</v>
      </c>
      <c r="AQ49" s="89">
        <v>11418</v>
      </c>
      <c r="AR49" s="89">
        <v>11418</v>
      </c>
      <c r="AS49" s="89">
        <v>11532</v>
      </c>
    </row>
    <row r="50" spans="1:45" s="90" customFormat="1" ht="17.25" customHeight="1">
      <c r="A50" s="62" t="s">
        <v>92</v>
      </c>
      <c r="B50" s="63" t="s">
        <v>37</v>
      </c>
      <c r="C50" s="18"/>
      <c r="D50" s="91">
        <v>490</v>
      </c>
      <c r="E50" s="83">
        <v>470</v>
      </c>
      <c r="F50" s="18">
        <f t="shared" si="8"/>
        <v>-4.081632653061234</v>
      </c>
      <c r="G50" s="19">
        <v>487</v>
      </c>
      <c r="H50" s="20">
        <f t="shared" si="7"/>
        <v>102.74261603375527</v>
      </c>
      <c r="I50" s="91">
        <v>474</v>
      </c>
      <c r="J50" s="85">
        <v>476</v>
      </c>
      <c r="K50" s="85">
        <v>476</v>
      </c>
      <c r="L50" s="86">
        <v>478</v>
      </c>
      <c r="M50" s="87">
        <v>478</v>
      </c>
      <c r="N50" s="87">
        <v>479</v>
      </c>
      <c r="O50" s="88">
        <v>479</v>
      </c>
      <c r="P50" s="89">
        <v>480</v>
      </c>
      <c r="Q50" s="89">
        <v>480</v>
      </c>
      <c r="R50" s="89">
        <v>481</v>
      </c>
      <c r="S50" s="89">
        <v>481</v>
      </c>
      <c r="T50" s="89">
        <v>482</v>
      </c>
      <c r="U50" s="89">
        <v>482</v>
      </c>
      <c r="V50" s="89">
        <v>483</v>
      </c>
      <c r="W50" s="89">
        <v>483</v>
      </c>
      <c r="X50" s="89">
        <v>484</v>
      </c>
      <c r="Y50" s="89">
        <v>484</v>
      </c>
      <c r="Z50" s="89">
        <v>485</v>
      </c>
      <c r="AA50" s="89">
        <v>485</v>
      </c>
      <c r="AB50" s="89">
        <v>486</v>
      </c>
      <c r="AC50" s="89">
        <v>486</v>
      </c>
      <c r="AD50" s="89">
        <v>487</v>
      </c>
      <c r="AE50" s="89">
        <v>487</v>
      </c>
      <c r="AF50" s="89">
        <v>488</v>
      </c>
      <c r="AG50" s="89">
        <v>488</v>
      </c>
      <c r="AH50" s="89">
        <v>489</v>
      </c>
      <c r="AI50" s="89">
        <v>489</v>
      </c>
      <c r="AJ50" s="89">
        <v>490</v>
      </c>
      <c r="AK50" s="89">
        <v>490</v>
      </c>
      <c r="AL50" s="89">
        <v>491</v>
      </c>
      <c r="AM50" s="89">
        <v>491</v>
      </c>
      <c r="AN50" s="89">
        <v>492</v>
      </c>
      <c r="AO50" s="89">
        <v>492</v>
      </c>
      <c r="AP50" s="89">
        <v>493</v>
      </c>
      <c r="AQ50" s="89">
        <v>493</v>
      </c>
      <c r="AR50" s="89">
        <v>494</v>
      </c>
      <c r="AS50" s="89">
        <v>494</v>
      </c>
    </row>
    <row r="51" spans="1:45" s="90" customFormat="1" ht="17.25" customHeight="1">
      <c r="A51" s="62" t="s">
        <v>43</v>
      </c>
      <c r="B51" s="63" t="s">
        <v>37</v>
      </c>
      <c r="C51" s="18" t="s">
        <v>9</v>
      </c>
      <c r="D51" s="91">
        <v>28</v>
      </c>
      <c r="E51" s="83">
        <v>28</v>
      </c>
      <c r="F51" s="18">
        <f t="shared" si="8"/>
        <v>0</v>
      </c>
      <c r="G51" s="19">
        <v>26</v>
      </c>
      <c r="H51" s="20">
        <f t="shared" si="7"/>
        <v>100</v>
      </c>
      <c r="I51" s="91">
        <v>26</v>
      </c>
      <c r="J51" s="85">
        <v>28</v>
      </c>
      <c r="K51" s="85">
        <v>28</v>
      </c>
      <c r="L51" s="86">
        <v>28</v>
      </c>
      <c r="M51" s="87">
        <v>28</v>
      </c>
      <c r="N51" s="87">
        <v>28</v>
      </c>
      <c r="O51" s="87">
        <v>28</v>
      </c>
      <c r="P51" s="87">
        <v>28</v>
      </c>
      <c r="Q51" s="87">
        <v>28</v>
      </c>
      <c r="R51" s="87">
        <v>28</v>
      </c>
      <c r="S51" s="87">
        <v>28</v>
      </c>
      <c r="T51" s="87">
        <v>28</v>
      </c>
      <c r="U51" s="87">
        <v>28</v>
      </c>
      <c r="V51" s="87">
        <v>28</v>
      </c>
      <c r="W51" s="87">
        <v>28</v>
      </c>
      <c r="X51" s="87">
        <v>28</v>
      </c>
      <c r="Y51" s="87">
        <v>28</v>
      </c>
      <c r="Z51" s="87">
        <v>28</v>
      </c>
      <c r="AA51" s="87">
        <v>28</v>
      </c>
      <c r="AB51" s="87">
        <v>28</v>
      </c>
      <c r="AC51" s="87">
        <v>28</v>
      </c>
      <c r="AD51" s="87">
        <v>28</v>
      </c>
      <c r="AE51" s="87">
        <v>28</v>
      </c>
      <c r="AF51" s="87">
        <v>28</v>
      </c>
      <c r="AG51" s="87">
        <v>28</v>
      </c>
      <c r="AH51" s="87">
        <v>28</v>
      </c>
      <c r="AI51" s="87">
        <v>28</v>
      </c>
      <c r="AJ51" s="87">
        <v>28</v>
      </c>
      <c r="AK51" s="87">
        <v>28</v>
      </c>
      <c r="AL51" s="87">
        <v>28</v>
      </c>
      <c r="AM51" s="87">
        <v>28</v>
      </c>
      <c r="AN51" s="87">
        <v>28</v>
      </c>
      <c r="AO51" s="87">
        <v>28</v>
      </c>
      <c r="AP51" s="87">
        <v>28</v>
      </c>
      <c r="AQ51" s="87">
        <v>28</v>
      </c>
      <c r="AR51" s="87">
        <v>28</v>
      </c>
      <c r="AS51" s="87">
        <v>28</v>
      </c>
    </row>
    <row r="52" spans="1:45" s="90" customFormat="1" ht="17.25" customHeight="1">
      <c r="A52" s="62" t="s">
        <v>44</v>
      </c>
      <c r="B52" s="63" t="s">
        <v>37</v>
      </c>
      <c r="C52" s="18" t="s">
        <v>9</v>
      </c>
      <c r="D52" s="91">
        <v>277</v>
      </c>
      <c r="E52" s="83">
        <v>332</v>
      </c>
      <c r="F52" s="18">
        <f t="shared" si="8"/>
        <v>19.855595667870034</v>
      </c>
      <c r="G52" s="19">
        <v>360</v>
      </c>
      <c r="H52" s="20">
        <f t="shared" si="7"/>
        <v>106.19469026548674</v>
      </c>
      <c r="I52" s="91">
        <v>339</v>
      </c>
      <c r="J52" s="85">
        <v>343</v>
      </c>
      <c r="K52" s="85">
        <v>346</v>
      </c>
      <c r="L52" s="86">
        <v>347</v>
      </c>
      <c r="M52" s="87">
        <v>350</v>
      </c>
      <c r="N52" s="87">
        <v>352</v>
      </c>
      <c r="O52" s="88">
        <v>355</v>
      </c>
      <c r="P52" s="89">
        <v>355</v>
      </c>
      <c r="Q52" s="89">
        <v>357</v>
      </c>
      <c r="R52" s="89">
        <v>358</v>
      </c>
      <c r="S52" s="89">
        <v>360</v>
      </c>
      <c r="T52" s="89">
        <v>360</v>
      </c>
      <c r="U52" s="89">
        <v>360</v>
      </c>
      <c r="V52" s="89">
        <v>362</v>
      </c>
      <c r="W52" s="89">
        <v>363</v>
      </c>
      <c r="X52" s="89">
        <v>364</v>
      </c>
      <c r="Y52" s="89">
        <v>365</v>
      </c>
      <c r="Z52" s="89">
        <v>366</v>
      </c>
      <c r="AA52" s="89">
        <v>367</v>
      </c>
      <c r="AB52" s="89">
        <v>368</v>
      </c>
      <c r="AC52" s="89">
        <v>369</v>
      </c>
      <c r="AD52" s="89">
        <v>370</v>
      </c>
      <c r="AE52" s="89">
        <v>370</v>
      </c>
      <c r="AF52" s="89">
        <v>373</v>
      </c>
      <c r="AG52" s="89">
        <v>373</v>
      </c>
      <c r="AH52" s="89">
        <v>375</v>
      </c>
      <c r="AI52" s="89">
        <v>375</v>
      </c>
      <c r="AJ52" s="89">
        <v>377</v>
      </c>
      <c r="AK52" s="89">
        <v>377</v>
      </c>
      <c r="AL52" s="89">
        <v>379</v>
      </c>
      <c r="AM52" s="89">
        <v>379</v>
      </c>
      <c r="AN52" s="89">
        <v>381</v>
      </c>
      <c r="AO52" s="89">
        <v>381</v>
      </c>
      <c r="AP52" s="89">
        <v>382</v>
      </c>
      <c r="AQ52" s="89">
        <v>382</v>
      </c>
      <c r="AR52" s="89">
        <v>384</v>
      </c>
      <c r="AS52" s="89">
        <v>384</v>
      </c>
    </row>
    <row r="53" spans="1:45" s="90" customFormat="1" ht="17.25" customHeight="1">
      <c r="A53" s="62" t="s">
        <v>45</v>
      </c>
      <c r="B53" s="63" t="s">
        <v>46</v>
      </c>
      <c r="C53" s="18" t="s">
        <v>9</v>
      </c>
      <c r="D53" s="91">
        <v>0</v>
      </c>
      <c r="E53" s="34">
        <v>0</v>
      </c>
      <c r="F53" s="18" t="e">
        <f t="shared" si="8"/>
        <v>#DIV/0!</v>
      </c>
      <c r="G53" s="19">
        <v>0</v>
      </c>
      <c r="H53" s="20" t="e">
        <f t="shared" si="7"/>
        <v>#DIV/0!</v>
      </c>
      <c r="I53" s="91">
        <v>0</v>
      </c>
      <c r="J53" s="85">
        <v>0</v>
      </c>
      <c r="K53" s="85">
        <v>0</v>
      </c>
      <c r="L53" s="86">
        <v>0</v>
      </c>
      <c r="M53" s="87">
        <v>0</v>
      </c>
      <c r="N53" s="88">
        <v>0</v>
      </c>
      <c r="O53" s="88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</row>
    <row r="54" spans="1:45" s="12" customFormat="1" ht="18.75">
      <c r="A54" s="60" t="s">
        <v>47</v>
      </c>
      <c r="B54" s="7"/>
      <c r="C54" s="61"/>
      <c r="D54" s="26"/>
      <c r="E54" s="26"/>
      <c r="F54" s="76"/>
      <c r="G54" s="9"/>
      <c r="H54" s="29"/>
      <c r="I54" s="26"/>
      <c r="J54" s="9"/>
      <c r="K54" s="9"/>
      <c r="L54" s="28"/>
      <c r="M54" s="28"/>
      <c r="N54" s="28"/>
      <c r="O54" s="28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ht="18" customHeight="1">
      <c r="A55" s="92" t="s">
        <v>48</v>
      </c>
      <c r="B55" s="93" t="s">
        <v>72</v>
      </c>
      <c r="C55" s="94" t="s">
        <v>9</v>
      </c>
      <c r="D55" s="16">
        <v>899.87</v>
      </c>
      <c r="E55" s="34">
        <v>885</v>
      </c>
      <c r="F55" s="18">
        <v>-1.65</v>
      </c>
      <c r="G55" s="95">
        <v>522.4</v>
      </c>
      <c r="H55" s="20">
        <v>58.04</v>
      </c>
      <c r="I55" s="16">
        <v>900</v>
      </c>
      <c r="J55" s="96">
        <v>909</v>
      </c>
      <c r="K55" s="96">
        <v>958.09</v>
      </c>
      <c r="L55" s="96">
        <v>970.54</v>
      </c>
      <c r="M55" s="96">
        <v>1028.77</v>
      </c>
      <c r="N55" s="96">
        <v>1049.35</v>
      </c>
      <c r="O55" s="96">
        <v>1121.75</v>
      </c>
      <c r="P55" s="96">
        <v>1209.96</v>
      </c>
      <c r="Q55" s="96">
        <v>1281.77</v>
      </c>
      <c r="R55" s="59">
        <v>1369.98</v>
      </c>
      <c r="S55" s="59">
        <v>1441.79</v>
      </c>
      <c r="T55" s="59">
        <v>1530.42</v>
      </c>
      <c r="U55" s="59">
        <v>1602.23</v>
      </c>
      <c r="V55" s="59">
        <v>1699.44</v>
      </c>
      <c r="W55" s="59">
        <v>1771.25</v>
      </c>
      <c r="X55" s="59">
        <v>1859.46</v>
      </c>
      <c r="Y55" s="59">
        <v>1931.27</v>
      </c>
      <c r="Z55" s="59">
        <v>2019.48</v>
      </c>
      <c r="AA55" s="59">
        <v>2101.29</v>
      </c>
      <c r="AB55" s="59">
        <v>2199.5</v>
      </c>
      <c r="AC55" s="59">
        <v>2281.31</v>
      </c>
      <c r="AD55" s="59">
        <v>2379.52</v>
      </c>
      <c r="AE55" s="59">
        <v>2451.33</v>
      </c>
      <c r="AF55" s="59">
        <v>2549.54</v>
      </c>
      <c r="AG55" s="59">
        <v>2621.35</v>
      </c>
      <c r="AH55" s="59">
        <v>2719.56</v>
      </c>
      <c r="AI55" s="59">
        <v>2801.37</v>
      </c>
      <c r="AJ55" s="59">
        <v>2899.58</v>
      </c>
      <c r="AK55" s="59">
        <v>2971.39</v>
      </c>
      <c r="AL55" s="59">
        <v>3059.61</v>
      </c>
      <c r="AM55" s="59">
        <v>3131.42</v>
      </c>
      <c r="AN55" s="59">
        <v>3219.63</v>
      </c>
      <c r="AO55" s="59">
        <v>3318.44</v>
      </c>
      <c r="AP55" s="59">
        <v>3416.65</v>
      </c>
      <c r="AQ55" s="59">
        <v>3528.46</v>
      </c>
      <c r="AR55" s="59">
        <v>3616.67</v>
      </c>
      <c r="AS55" s="59">
        <v>3698.48</v>
      </c>
    </row>
    <row r="56" spans="1:45" ht="33" customHeight="1">
      <c r="A56" s="62" t="s">
        <v>49</v>
      </c>
      <c r="B56" s="63" t="s">
        <v>73</v>
      </c>
      <c r="C56" s="64" t="s">
        <v>9</v>
      </c>
      <c r="D56" s="16">
        <v>95</v>
      </c>
      <c r="E56" s="34">
        <v>113.2</v>
      </c>
      <c r="F56" s="18"/>
      <c r="G56" s="19">
        <v>98.4</v>
      </c>
      <c r="H56" s="20">
        <v>93.36</v>
      </c>
      <c r="I56" s="16">
        <v>105.4</v>
      </c>
      <c r="J56" s="65">
        <v>101</v>
      </c>
      <c r="K56" s="65">
        <v>105.4</v>
      </c>
      <c r="L56" s="23">
        <v>101.3</v>
      </c>
      <c r="M56" s="23">
        <v>106</v>
      </c>
      <c r="N56" s="22">
        <v>102</v>
      </c>
      <c r="O56" s="22">
        <v>106.9</v>
      </c>
      <c r="P56" s="65">
        <v>107.8</v>
      </c>
      <c r="Q56" s="65">
        <v>105.9</v>
      </c>
      <c r="R56" s="59">
        <v>106.8</v>
      </c>
      <c r="S56" s="59">
        <v>105.3</v>
      </c>
      <c r="T56" s="59">
        <v>106.2</v>
      </c>
      <c r="U56" s="59">
        <v>104.7</v>
      </c>
      <c r="V56" s="59">
        <v>106</v>
      </c>
      <c r="W56" s="59">
        <v>104.2</v>
      </c>
      <c r="X56" s="59">
        <v>104.9</v>
      </c>
      <c r="Y56" s="59">
        <v>103.8</v>
      </c>
      <c r="Z56" s="59">
        <v>104.5</v>
      </c>
      <c r="AA56" s="59">
        <v>104</v>
      </c>
      <c r="AB56" s="59">
        <v>104.6</v>
      </c>
      <c r="AC56" s="59">
        <v>103.7</v>
      </c>
      <c r="AD56" s="59">
        <v>104.3</v>
      </c>
      <c r="AE56" s="59">
        <v>103</v>
      </c>
      <c r="AF56" s="59">
        <v>104</v>
      </c>
      <c r="AG56" s="59">
        <v>102.8</v>
      </c>
      <c r="AH56" s="59">
        <v>103.7</v>
      </c>
      <c r="AI56" s="59">
        <v>103</v>
      </c>
      <c r="AJ56" s="59">
        <v>103.5</v>
      </c>
      <c r="AK56" s="59">
        <v>102.4</v>
      </c>
      <c r="AL56" s="59">
        <v>102.9</v>
      </c>
      <c r="AM56" s="59">
        <v>102.4</v>
      </c>
      <c r="AN56" s="59">
        <v>102.8</v>
      </c>
      <c r="AO56" s="59">
        <v>103</v>
      </c>
      <c r="AP56" s="59">
        <v>102.9</v>
      </c>
      <c r="AQ56" s="59">
        <v>103.3</v>
      </c>
      <c r="AR56" s="59">
        <v>102.5</v>
      </c>
      <c r="AS56" s="59">
        <v>102.3</v>
      </c>
    </row>
    <row r="57" spans="1:45" s="12" customFormat="1" ht="18.75">
      <c r="A57" s="157" t="s">
        <v>81</v>
      </c>
      <c r="B57" s="157"/>
      <c r="C57" s="158"/>
      <c r="D57" s="97"/>
      <c r="E57" s="97"/>
      <c r="F57" s="76"/>
      <c r="G57" s="98"/>
      <c r="H57" s="29"/>
      <c r="I57" s="97"/>
      <c r="J57" s="9"/>
      <c r="K57" s="9"/>
      <c r="L57" s="28"/>
      <c r="M57" s="28"/>
      <c r="N57" s="28"/>
      <c r="O57" s="28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s="104" customFormat="1" ht="49.5" customHeight="1">
      <c r="A58" s="92" t="s">
        <v>93</v>
      </c>
      <c r="B58" s="99" t="s">
        <v>50</v>
      </c>
      <c r="C58" s="100" t="s">
        <v>9</v>
      </c>
      <c r="D58" s="101">
        <v>160</v>
      </c>
      <c r="E58" s="102">
        <v>157</v>
      </c>
      <c r="F58" s="18">
        <f>E58/D58*100-100</f>
        <v>-1.875</v>
      </c>
      <c r="G58" s="103">
        <v>159</v>
      </c>
      <c r="H58" s="20">
        <f>G58/I58*100</f>
        <v>99.375</v>
      </c>
      <c r="I58" s="101">
        <v>160</v>
      </c>
      <c r="J58" s="21">
        <f>(I58*1%)+I58</f>
        <v>161.6</v>
      </c>
      <c r="K58" s="21">
        <f>(J58*1.5%)+J58</f>
        <v>164.024</v>
      </c>
      <c r="L58" s="21">
        <f aca="true" t="shared" si="9" ref="L58:N61">(K58*1%)+K58</f>
        <v>165.66424</v>
      </c>
      <c r="M58" s="21">
        <f>(L58*1.5%)+L58</f>
        <v>168.1492036</v>
      </c>
      <c r="N58" s="21">
        <f t="shared" si="9"/>
        <v>169.830695636</v>
      </c>
      <c r="O58" s="21">
        <f>(N58*1.5%)+N58</f>
        <v>172.37815607054</v>
      </c>
      <c r="P58" s="21">
        <f>(O58*1%)+O58</f>
        <v>174.1019376312454</v>
      </c>
      <c r="Q58" s="21">
        <f>(P58*1.5%)+P58</f>
        <v>176.71346669571406</v>
      </c>
      <c r="R58" s="21">
        <f>(Q58*1%)+Q58</f>
        <v>178.4806013626712</v>
      </c>
      <c r="S58" s="21">
        <f>(R58*1.5%)+R58</f>
        <v>181.15781038311127</v>
      </c>
      <c r="T58" s="21">
        <f>(S58*1%)+S58</f>
        <v>182.9693884869424</v>
      </c>
      <c r="U58" s="21">
        <f>(T58*1.5%)+T58</f>
        <v>185.71392931424654</v>
      </c>
      <c r="V58" s="21">
        <f>(U58*1.5%)+U58</f>
        <v>188.49963825396023</v>
      </c>
      <c r="W58" s="21">
        <f>(V58*1.5%)+V58</f>
        <v>191.32713282776962</v>
      </c>
      <c r="X58" s="21">
        <f>(W58*1%)+W58</f>
        <v>193.2404041560473</v>
      </c>
      <c r="Y58" s="21">
        <f>(X58*1.5%)+X58</f>
        <v>196.13901021838802</v>
      </c>
      <c r="Z58" s="21">
        <f>(Y58*1%)+Y58</f>
        <v>198.1004003205719</v>
      </c>
      <c r="AA58" s="21">
        <f>(Z58*1.5%)+Z58</f>
        <v>201.0719063253805</v>
      </c>
      <c r="AB58" s="21">
        <f>(AA58*1%)+AA58</f>
        <v>203.0826253886343</v>
      </c>
      <c r="AC58" s="21">
        <f>(AB58*1.5%)+AB58</f>
        <v>206.12886476946383</v>
      </c>
      <c r="AD58" s="21">
        <f>(AC58*1%)+AC58</f>
        <v>208.19015341715846</v>
      </c>
      <c r="AE58" s="21">
        <f>(AD58*1.5%)+AD58</f>
        <v>211.31300571841584</v>
      </c>
      <c r="AF58" s="21">
        <f>(AE58*1%)+AE58</f>
        <v>213.4261357756</v>
      </c>
      <c r="AG58" s="21">
        <f>(AF58*1.5%)+AF58</f>
        <v>216.62752781223398</v>
      </c>
      <c r="AH58" s="21">
        <f>(AG58*1%)+AG58</f>
        <v>218.7938030903563</v>
      </c>
      <c r="AI58" s="21">
        <f>(AH58*1.5%)+AH58</f>
        <v>222.07571013671165</v>
      </c>
      <c r="AJ58" s="21">
        <f>(AI58*1%)+AI58</f>
        <v>224.29646723807878</v>
      </c>
      <c r="AK58" s="21">
        <f>(AJ58*1.5%)+AJ58</f>
        <v>227.66091424664995</v>
      </c>
      <c r="AL58" s="21">
        <f>(AK58*1%)+AK58</f>
        <v>229.93752338911645</v>
      </c>
      <c r="AM58" s="21">
        <f>(AL58*1.5%)+AL58</f>
        <v>233.3865862399532</v>
      </c>
      <c r="AN58" s="21">
        <f>(AM58*1%)+AM58</f>
        <v>235.72045210235274</v>
      </c>
      <c r="AO58" s="21">
        <f>(AN58*1.5%)+AN58</f>
        <v>239.25625888388802</v>
      </c>
      <c r="AP58" s="21">
        <f>(AO58*1%)+AO58</f>
        <v>241.6488214727269</v>
      </c>
      <c r="AQ58" s="21">
        <f>(AP58*1.5%)+AP58</f>
        <v>245.2735537948178</v>
      </c>
      <c r="AR58" s="21">
        <f>(AQ58*1%)+AQ58</f>
        <v>247.72628933276596</v>
      </c>
      <c r="AS58" s="21">
        <f>(AR58*1.5%)+AR58</f>
        <v>251.44218367275744</v>
      </c>
    </row>
    <row r="59" spans="1:45" s="104" customFormat="1" ht="47.25" customHeight="1">
      <c r="A59" s="62" t="s">
        <v>94</v>
      </c>
      <c r="B59" s="105" t="s">
        <v>51</v>
      </c>
      <c r="C59" s="106" t="s">
        <v>9</v>
      </c>
      <c r="D59" s="16">
        <v>22</v>
      </c>
      <c r="E59" s="102">
        <v>43</v>
      </c>
      <c r="F59" s="18">
        <f>E59/D59*100-100</f>
        <v>95.45454545454547</v>
      </c>
      <c r="G59" s="103">
        <v>24</v>
      </c>
      <c r="H59" s="20">
        <f>G59/I59*100</f>
        <v>53.333333333333336</v>
      </c>
      <c r="I59" s="16">
        <v>45</v>
      </c>
      <c r="J59" s="21">
        <f>(I59*1%)+I59</f>
        <v>45.45</v>
      </c>
      <c r="K59" s="21">
        <f>(J59*1.5%)+J59</f>
        <v>46.131750000000004</v>
      </c>
      <c r="L59" s="21">
        <f t="shared" si="9"/>
        <v>46.593067500000004</v>
      </c>
      <c r="M59" s="21">
        <f>(L59*1.5%)+L59</f>
        <v>47.291963512500004</v>
      </c>
      <c r="N59" s="21">
        <f t="shared" si="9"/>
        <v>47.76488314762501</v>
      </c>
      <c r="O59" s="21">
        <f>(N59*1.5%)+N59</f>
        <v>48.48135639483938</v>
      </c>
      <c r="P59" s="21">
        <f>(O59*1%)+O59</f>
        <v>48.96616995878777</v>
      </c>
      <c r="Q59" s="21">
        <f>(P59*1.5%)+P59</f>
        <v>49.70066250816959</v>
      </c>
      <c r="R59" s="21">
        <f>(Q59*1%)+Q59</f>
        <v>50.19766913325129</v>
      </c>
      <c r="S59" s="21">
        <f>(R59*1.5%)+R59</f>
        <v>50.950634170250055</v>
      </c>
      <c r="T59" s="21">
        <f>(S59*1%)+S59</f>
        <v>51.46014051195255</v>
      </c>
      <c r="U59" s="21">
        <f>(T59*1.5%)+T59</f>
        <v>52.23204261963184</v>
      </c>
      <c r="V59" s="21">
        <f>(U59*1%)+U59</f>
        <v>52.75436304582816</v>
      </c>
      <c r="W59" s="21">
        <f>(V59*1.5%)+V59</f>
        <v>53.54567849151558</v>
      </c>
      <c r="X59" s="21">
        <f>(W59*1%)+W59</f>
        <v>54.081135276430736</v>
      </c>
      <c r="Y59" s="21">
        <f>(X59*1.5%)+X59</f>
        <v>54.8923523055772</v>
      </c>
      <c r="Z59" s="21">
        <f>(Y59*1%)+Y59</f>
        <v>55.44127582863297</v>
      </c>
      <c r="AA59" s="21">
        <f>(Z59*1.5%)+Z59</f>
        <v>56.27289496606246</v>
      </c>
      <c r="AB59" s="21">
        <f>(AA59*1%)+AA59</f>
        <v>56.83562391572308</v>
      </c>
      <c r="AC59" s="21">
        <f>(AB59*1.5%)+AB59</f>
        <v>57.68815827445893</v>
      </c>
      <c r="AD59" s="21">
        <f>(AC59*1%)+AC59</f>
        <v>58.26503985720352</v>
      </c>
      <c r="AE59" s="21">
        <f>(AD59*1.5%)+AD59</f>
        <v>59.139015455061575</v>
      </c>
      <c r="AF59" s="21">
        <f>(AE59*1%)+AE59</f>
        <v>59.73040560961219</v>
      </c>
      <c r="AG59" s="21">
        <f>(AF59*1.5%)+AF59</f>
        <v>60.62636169375637</v>
      </c>
      <c r="AH59" s="21">
        <f>(AG59*1%)+AG59</f>
        <v>61.23262531069393</v>
      </c>
      <c r="AI59" s="21">
        <f>(AH59*1.5%)+AH59</f>
        <v>62.15111469035434</v>
      </c>
      <c r="AJ59" s="21">
        <f>(AI59*1%)+AI59</f>
        <v>62.772625837257884</v>
      </c>
      <c r="AK59" s="21">
        <f>(AJ59*1.5%)+AJ59</f>
        <v>63.714215224816755</v>
      </c>
      <c r="AL59" s="21">
        <f>(AK59*1%)+AK59</f>
        <v>64.35135737706493</v>
      </c>
      <c r="AM59" s="21">
        <f>(AL59*1.5%)+AL59</f>
        <v>65.3166277377209</v>
      </c>
      <c r="AN59" s="21">
        <f>(AM59*1%)+AM59</f>
        <v>65.96979401509812</v>
      </c>
      <c r="AO59" s="21">
        <f>(AN59*1.5%)+AN59</f>
        <v>66.95934092532458</v>
      </c>
      <c r="AP59" s="21">
        <f>(AO59*1%)+AO59</f>
        <v>67.62893433457783</v>
      </c>
      <c r="AQ59" s="21">
        <f>(AP59*1.5%)+AP59</f>
        <v>68.6433683495965</v>
      </c>
      <c r="AR59" s="21">
        <f>(AQ59*1%)+AQ59</f>
        <v>69.32980203309246</v>
      </c>
      <c r="AS59" s="21">
        <f>(AR59*1.5%)+AR59</f>
        <v>70.36974906358886</v>
      </c>
    </row>
    <row r="60" spans="1:45" s="104" customFormat="1" ht="45.75" customHeight="1">
      <c r="A60" s="92" t="s">
        <v>95</v>
      </c>
      <c r="B60" s="99" t="s">
        <v>72</v>
      </c>
      <c r="C60" s="100" t="s">
        <v>9</v>
      </c>
      <c r="D60" s="101">
        <v>28</v>
      </c>
      <c r="E60" s="102">
        <v>28.63</v>
      </c>
      <c r="F60" s="18">
        <f>E60/D60*100-100</f>
        <v>2.25</v>
      </c>
      <c r="G60" s="95">
        <v>5</v>
      </c>
      <c r="H60" s="20">
        <f>G60/I60*100</f>
        <v>16.666666666666664</v>
      </c>
      <c r="I60" s="101">
        <v>30</v>
      </c>
      <c r="J60" s="21">
        <f>(I60*1%)+I60</f>
        <v>30.3</v>
      </c>
      <c r="K60" s="21">
        <f>(J60*1.5%)+J60</f>
        <v>30.7545</v>
      </c>
      <c r="L60" s="21">
        <f t="shared" si="9"/>
        <v>31.062045</v>
      </c>
      <c r="M60" s="21">
        <f>(L60*1.5%)+L60</f>
        <v>31.527975675</v>
      </c>
      <c r="N60" s="21">
        <f t="shared" si="9"/>
        <v>31.843255431750002</v>
      </c>
      <c r="O60" s="21">
        <f>(N60*1.5%)+N60</f>
        <v>32.320904263226254</v>
      </c>
      <c r="P60" s="21">
        <f>(O60*1%)+O60</f>
        <v>32.64411330585852</v>
      </c>
      <c r="Q60" s="21">
        <f>(P60*1.5%)+P60</f>
        <v>33.133775005446395</v>
      </c>
      <c r="R60" s="21">
        <f>(Q60*1%)+Q60</f>
        <v>33.46511275550086</v>
      </c>
      <c r="S60" s="21">
        <f>(R60*1.5%)+R60</f>
        <v>33.96708944683338</v>
      </c>
      <c r="T60" s="21">
        <f>(S60*1%)+S60</f>
        <v>34.30676034130171</v>
      </c>
      <c r="U60" s="21">
        <f>(T60*1.5%)+T60</f>
        <v>34.82136174642124</v>
      </c>
      <c r="V60" s="21">
        <f>(U60*1%)+U60</f>
        <v>35.16957536388545</v>
      </c>
      <c r="W60" s="21">
        <f>(V60*1.5%)+V60</f>
        <v>35.69711899434373</v>
      </c>
      <c r="X60" s="21">
        <f>(W60*1%)+W60</f>
        <v>36.05409018428717</v>
      </c>
      <c r="Y60" s="21">
        <f>(X60*1.5%)+X60</f>
        <v>36.59490153705148</v>
      </c>
      <c r="Z60" s="21">
        <f>(Y60*1%)+Y60</f>
        <v>36.960850552421995</v>
      </c>
      <c r="AA60" s="21">
        <f>(Z60*1.5%)+Z60</f>
        <v>37.51526331070833</v>
      </c>
      <c r="AB60" s="21">
        <f>(AA60*1%)+AA60</f>
        <v>37.89041594381541</v>
      </c>
      <c r="AC60" s="21">
        <f>(AB60*1.5%)+AB60</f>
        <v>38.458772182972645</v>
      </c>
      <c r="AD60" s="21">
        <f>(AC60*1%)+AC60</f>
        <v>38.84335990480237</v>
      </c>
      <c r="AE60" s="21">
        <f>(AD60*1.5%)+AD60</f>
        <v>39.426010303374404</v>
      </c>
      <c r="AF60" s="21">
        <f>(AE60*1%)+AE60</f>
        <v>39.82027040640815</v>
      </c>
      <c r="AG60" s="21">
        <f>(AF60*1.5%)+AF60</f>
        <v>40.41757446250427</v>
      </c>
      <c r="AH60" s="21">
        <f>(AG60*1%)+AG60</f>
        <v>40.82175020712931</v>
      </c>
      <c r="AI60" s="21">
        <f>(AH60*1.5%)+AH60</f>
        <v>41.434076460236255</v>
      </c>
      <c r="AJ60" s="21">
        <f>(AI60*1%)+AI60</f>
        <v>41.84841722483862</v>
      </c>
      <c r="AK60" s="21">
        <f>(AJ60*1.5%)+AJ60</f>
        <v>42.476143483211196</v>
      </c>
      <c r="AL60" s="21">
        <f>(AK60*1%)+AK60</f>
        <v>42.90090491804331</v>
      </c>
      <c r="AM60" s="21">
        <f>(AL60*1.5%)+AL60</f>
        <v>43.54441849181396</v>
      </c>
      <c r="AN60" s="21">
        <f>(AM60*1%)+AM60</f>
        <v>43.9798626767321</v>
      </c>
      <c r="AO60" s="21">
        <f>(AN60*1.5%)+AN60</f>
        <v>44.63956061688308</v>
      </c>
      <c r="AP60" s="21">
        <f>(AO60*1%)+AO60</f>
        <v>45.08595622305191</v>
      </c>
      <c r="AQ60" s="21">
        <f>(AP60*1.5%)+AP60</f>
        <v>45.76224556639769</v>
      </c>
      <c r="AR60" s="21">
        <f>(AQ60*1%)+AQ60</f>
        <v>46.21986802206167</v>
      </c>
      <c r="AS60" s="21">
        <f>(AR60*1.5%)+AR60</f>
        <v>46.9131660423926</v>
      </c>
    </row>
    <row r="61" spans="1:45" s="104" customFormat="1" ht="38.25" customHeight="1">
      <c r="A61" s="62" t="s">
        <v>88</v>
      </c>
      <c r="B61" s="105" t="s">
        <v>51</v>
      </c>
      <c r="C61" s="106" t="s">
        <v>9</v>
      </c>
      <c r="D61" s="16">
        <v>750</v>
      </c>
      <c r="E61" s="102">
        <v>750</v>
      </c>
      <c r="F61" s="18">
        <f>E61/D61*100-100</f>
        <v>0</v>
      </c>
      <c r="G61" s="19">
        <v>730</v>
      </c>
      <c r="H61" s="20">
        <f>G61/I61*100</f>
        <v>96.68874172185431</v>
      </c>
      <c r="I61" s="16">
        <v>755</v>
      </c>
      <c r="J61" s="21">
        <f>(I61*1%)+I61</f>
        <v>762.55</v>
      </c>
      <c r="K61" s="21">
        <f>(J61*1.5%)+J61</f>
        <v>773.98825</v>
      </c>
      <c r="L61" s="21">
        <f t="shared" si="9"/>
        <v>781.7281325</v>
      </c>
      <c r="M61" s="21">
        <f>(L61*1.5%)+L61</f>
        <v>793.4540544875</v>
      </c>
      <c r="N61" s="21">
        <f t="shared" si="9"/>
        <v>801.388595032375</v>
      </c>
      <c r="O61" s="21">
        <f>(N61*1.5%)+N61</f>
        <v>813.4094239578606</v>
      </c>
      <c r="P61" s="21">
        <f>(O61*1%)+O61</f>
        <v>821.5435181974392</v>
      </c>
      <c r="Q61" s="21">
        <f>(P61*1.5%)+P61</f>
        <v>833.8666709704008</v>
      </c>
      <c r="R61" s="21">
        <f>(Q61*1%)+Q61</f>
        <v>842.2053376801049</v>
      </c>
      <c r="S61" s="21">
        <f>(R61*1.5%)+R61</f>
        <v>854.8384177453065</v>
      </c>
      <c r="T61" s="21">
        <f>(S61*1%)+S61</f>
        <v>863.3868019227596</v>
      </c>
      <c r="U61" s="21">
        <f>(T61*1.5%)+T61</f>
        <v>876.337603951601</v>
      </c>
      <c r="V61" s="21">
        <f>(U61*1%)+U61</f>
        <v>885.100979991117</v>
      </c>
      <c r="W61" s="21">
        <f>(V61*1.5%)+V61</f>
        <v>898.3774946909838</v>
      </c>
      <c r="X61" s="21">
        <f>(W61*1%)+W61</f>
        <v>907.3612696378937</v>
      </c>
      <c r="Y61" s="21">
        <f>(X61*1.5%)+X61</f>
        <v>920.9716886824621</v>
      </c>
      <c r="Z61" s="21">
        <f>(Y61*1%)+Y61</f>
        <v>930.1814055692867</v>
      </c>
      <c r="AA61" s="21">
        <f>(Z61*1.5%)+Z61</f>
        <v>944.1341266528259</v>
      </c>
      <c r="AB61" s="21">
        <f>(AA61*1%)+AA61</f>
        <v>953.5754679193542</v>
      </c>
      <c r="AC61" s="21">
        <f>(AB61*1.5%)+AB61</f>
        <v>967.8790999381445</v>
      </c>
      <c r="AD61" s="21">
        <f>(AC61*1%)+AC61</f>
        <v>977.5578909375259</v>
      </c>
      <c r="AE61" s="21">
        <f>(AD61*1.5%)+AD61</f>
        <v>992.2212593015888</v>
      </c>
      <c r="AF61" s="21">
        <f>(AE61*1%)+AE61</f>
        <v>1002.1434718946047</v>
      </c>
      <c r="AG61" s="21">
        <f>(AF61*1.5%)+AF61</f>
        <v>1017.1756239730237</v>
      </c>
      <c r="AH61" s="21">
        <f>(AG61*1%)+AG61</f>
        <v>1027.347380212754</v>
      </c>
      <c r="AI61" s="21">
        <f>(AH61*1.5%)+AH61</f>
        <v>1042.7575909159452</v>
      </c>
      <c r="AJ61" s="21">
        <f>(AI61*1%)+AI61</f>
        <v>1053.1851668251047</v>
      </c>
      <c r="AK61" s="21">
        <f>(AJ61*1.5%)+AJ61</f>
        <v>1068.9829443274814</v>
      </c>
      <c r="AL61" s="21">
        <f>(AK61*1%)+AK61</f>
        <v>1079.6727737707563</v>
      </c>
      <c r="AM61" s="21">
        <f>(AL61*1.5%)+AL61</f>
        <v>1095.8678653773177</v>
      </c>
      <c r="AN61" s="21">
        <f>(AM61*1%)+AM61</f>
        <v>1106.8265440310909</v>
      </c>
      <c r="AO61" s="21">
        <f>(AN61*1.5%)+AN61</f>
        <v>1123.4289421915573</v>
      </c>
      <c r="AP61" s="21">
        <f>(AO61*1%)+AO61</f>
        <v>1134.6632316134728</v>
      </c>
      <c r="AQ61" s="21">
        <f>(AP61*1.5%)+AP61</f>
        <v>1151.6831800876748</v>
      </c>
      <c r="AR61" s="21">
        <f>(AQ61*1%)+AQ61</f>
        <v>1163.2000118885517</v>
      </c>
      <c r="AS61" s="21">
        <f>(AR61*1.5%)+AR61</f>
        <v>1180.64801206688</v>
      </c>
    </row>
    <row r="62" spans="1:45" s="12" customFormat="1" ht="18.75">
      <c r="A62" s="60" t="s">
        <v>52</v>
      </c>
      <c r="B62" s="7"/>
      <c r="C62" s="61"/>
      <c r="D62" s="26"/>
      <c r="E62" s="26"/>
      <c r="F62" s="76"/>
      <c r="G62" s="9"/>
      <c r="H62" s="29"/>
      <c r="I62" s="26"/>
      <c r="J62" s="9"/>
      <c r="K62" s="9"/>
      <c r="L62" s="28"/>
      <c r="M62" s="28"/>
      <c r="N62" s="28"/>
      <c r="O62" s="28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33" customHeight="1">
      <c r="A63" s="62" t="s">
        <v>53</v>
      </c>
      <c r="B63" s="63" t="s">
        <v>72</v>
      </c>
      <c r="C63" s="64" t="s">
        <v>9</v>
      </c>
      <c r="D63" s="107">
        <v>892.3</v>
      </c>
      <c r="E63" s="34">
        <v>273.13</v>
      </c>
      <c r="F63" s="18">
        <f>D63-E63</f>
        <v>619.17</v>
      </c>
      <c r="G63" s="108">
        <v>11.9</v>
      </c>
      <c r="H63" s="20">
        <f>G63/I63*100</f>
        <v>1.3336321864843663</v>
      </c>
      <c r="I63" s="107">
        <v>892.3</v>
      </c>
      <c r="J63" s="107">
        <v>657.51</v>
      </c>
      <c r="K63" s="109">
        <f>(J63*0.2%)+J63</f>
        <v>658.82502</v>
      </c>
      <c r="L63" s="107">
        <f>(K63*0.1%)+K63</f>
        <v>659.48384502</v>
      </c>
      <c r="M63" s="109">
        <f>(L63*0.2%)+L63</f>
        <v>660.80281271004</v>
      </c>
      <c r="N63" s="107">
        <f>(M63*0.1%)+M63</f>
        <v>661.46361552275</v>
      </c>
      <c r="O63" s="109">
        <f>(N63*0.2%)+N63</f>
        <v>662.7865427537955</v>
      </c>
      <c r="P63" s="107">
        <f>(O63*0.1%)+O63</f>
        <v>663.4493292965493</v>
      </c>
      <c r="Q63" s="109">
        <f>(P63*0.2%)+P63</f>
        <v>664.7762279551424</v>
      </c>
      <c r="R63" s="107">
        <f>(Q63*0.1%)+Q63</f>
        <v>665.4410041830976</v>
      </c>
      <c r="S63" s="109">
        <f>(R63*0.2%)+R63</f>
        <v>666.7718861914638</v>
      </c>
      <c r="T63" s="107">
        <f>(S63*0.1%)+S63</f>
        <v>667.4386580776552</v>
      </c>
      <c r="U63" s="109">
        <f>(T63*0.2%)+T63</f>
        <v>668.7735353938104</v>
      </c>
      <c r="V63" s="107">
        <f>(U63*0.1%)+U63</f>
        <v>669.4423089292043</v>
      </c>
      <c r="W63" s="109">
        <f>(V63*0.2%)+V63</f>
        <v>670.7811935470627</v>
      </c>
      <c r="X63" s="107">
        <f>(W63*0.1%)+W63</f>
        <v>671.4519747406098</v>
      </c>
      <c r="Y63" s="109">
        <f>(X63*0.2%)+X63</f>
        <v>672.794878690091</v>
      </c>
      <c r="Z63" s="107">
        <f>(Y63*0.1%)+Y63</f>
        <v>673.467673568781</v>
      </c>
      <c r="AA63" s="109">
        <f>(Z63*0.2%)+Z63</f>
        <v>674.8146089159186</v>
      </c>
      <c r="AB63" s="107">
        <f>(AA63*0.1%)+AA63</f>
        <v>675.4894235248345</v>
      </c>
      <c r="AC63" s="109">
        <f>(AB63*0.2%)+AB63</f>
        <v>676.8404023718841</v>
      </c>
      <c r="AD63" s="107">
        <f>(AC63*0.1%)+AC63</f>
        <v>677.517242774256</v>
      </c>
      <c r="AE63" s="109">
        <f>(AD63*0.2%)+AD63</f>
        <v>678.8722772598045</v>
      </c>
      <c r="AF63" s="107">
        <f>(AE63*0.1%)+AE63</f>
        <v>679.5511495370642</v>
      </c>
      <c r="AG63" s="109">
        <f>(AF63*0.2%)+AF63</f>
        <v>680.9102518361384</v>
      </c>
      <c r="AH63" s="107">
        <f>(AG63*0.1%)+AG63</f>
        <v>681.5911620879746</v>
      </c>
      <c r="AI63" s="109">
        <f>(AH63*0.2%)+AH63</f>
        <v>682.9543444121505</v>
      </c>
      <c r="AJ63" s="107">
        <f>(AI63*0.1%)+AI63</f>
        <v>683.6372987565626</v>
      </c>
      <c r="AK63" s="109">
        <f>(AJ63*0.2%)+AJ63</f>
        <v>685.0045733540757</v>
      </c>
      <c r="AL63" s="107">
        <f>(AK63*0.1%)+AK63</f>
        <v>685.6895779274297</v>
      </c>
      <c r="AM63" s="109">
        <f>(AL63*0.2%)+AL63</f>
        <v>687.0609570832845</v>
      </c>
      <c r="AN63" s="107">
        <f>(AM63*0.1%)+AM63</f>
        <v>687.7480180403678</v>
      </c>
      <c r="AO63" s="109">
        <f>(AN63*0.2%)+AN63</f>
        <v>689.1235140764486</v>
      </c>
      <c r="AP63" s="107">
        <f>(AO63*0.1%)+AO63</f>
        <v>689.812637590525</v>
      </c>
      <c r="AQ63" s="109">
        <f>(AP63*0.2%)+AP63</f>
        <v>691.1922628657061</v>
      </c>
      <c r="AR63" s="107">
        <f>(AQ63*0.1%)+AQ63</f>
        <v>691.8834551285718</v>
      </c>
      <c r="AS63" s="109">
        <f>(AR63*0.2%)+AR63</f>
        <v>693.2672220388289</v>
      </c>
    </row>
    <row r="64" spans="1:45" ht="48.75" customHeight="1">
      <c r="A64" s="62" t="s">
        <v>54</v>
      </c>
      <c r="B64" s="63" t="s">
        <v>73</v>
      </c>
      <c r="C64" s="64" t="s">
        <v>9</v>
      </c>
      <c r="D64" s="107">
        <v>43</v>
      </c>
      <c r="E64" s="34">
        <v>324.1</v>
      </c>
      <c r="F64" s="18">
        <f>D64-E64</f>
        <v>-281.1</v>
      </c>
      <c r="G64" s="19">
        <v>31.8</v>
      </c>
      <c r="H64" s="110">
        <f>G64/I64*100</f>
        <v>73.95348837209302</v>
      </c>
      <c r="I64" s="107">
        <v>43</v>
      </c>
      <c r="J64" s="35">
        <v>50</v>
      </c>
      <c r="K64" s="22">
        <v>65</v>
      </c>
      <c r="L64" s="35">
        <f>K64*1/100+K64</f>
        <v>65.65</v>
      </c>
      <c r="M64" s="22">
        <f>K64*1.5/100+K64</f>
        <v>65.975</v>
      </c>
      <c r="N64" s="35">
        <f>M64*1/100+M64</f>
        <v>66.63475</v>
      </c>
      <c r="O64" s="22">
        <f>M64*1.5/100+M64</f>
        <v>66.964625</v>
      </c>
      <c r="P64" s="35">
        <f>O64*1/100+O64</f>
        <v>67.63427125</v>
      </c>
      <c r="Q64" s="22">
        <f>O64*1.5/100+O64</f>
        <v>67.969094375</v>
      </c>
      <c r="R64" s="35">
        <f>Q64*1/100+Q64</f>
        <v>68.64878531875</v>
      </c>
      <c r="S64" s="22">
        <f>Q64*1.5/100+Q64</f>
        <v>68.988630790625</v>
      </c>
      <c r="T64" s="35">
        <f>S64*1/100+S64</f>
        <v>69.67851709853124</v>
      </c>
      <c r="U64" s="22">
        <f>S64*1.5/100+S64</f>
        <v>70.02346025248437</v>
      </c>
      <c r="V64" s="35">
        <f>U64*1/100+U64</f>
        <v>70.72369485500921</v>
      </c>
      <c r="W64" s="22">
        <f>U64*1.5/100+U64</f>
        <v>71.07381215627163</v>
      </c>
      <c r="X64" s="35">
        <f>W64*1/100+W64</f>
        <v>71.78455027783434</v>
      </c>
      <c r="Y64" s="22">
        <f>W64*1.5/100+W64</f>
        <v>72.1399193386157</v>
      </c>
      <c r="Z64" s="35">
        <f>Y64*1/100+Y64</f>
        <v>72.86131853200186</v>
      </c>
      <c r="AA64" s="22">
        <f>Y64*1.5/100+Y64</f>
        <v>73.22201812869493</v>
      </c>
      <c r="AB64" s="35">
        <f>AA64*1/100+AA64</f>
        <v>73.95423830998187</v>
      </c>
      <c r="AC64" s="22">
        <f>AA64*1.5/100+AA64</f>
        <v>74.32034840062535</v>
      </c>
      <c r="AD64" s="35">
        <f>AC64*1/100+AC64</f>
        <v>75.06355188463161</v>
      </c>
      <c r="AE64" s="22">
        <f>AC64*1.5/100+AC64</f>
        <v>75.43515362663473</v>
      </c>
      <c r="AF64" s="35">
        <f>AE64*1/100+AE64</f>
        <v>76.18950516290107</v>
      </c>
      <c r="AG64" s="22">
        <f>AE64*1.5/100+AE64</f>
        <v>76.56668093103426</v>
      </c>
      <c r="AH64" s="35">
        <f>AG64*1/100+AG64</f>
        <v>77.3323477403446</v>
      </c>
      <c r="AI64" s="22">
        <f>AG64*1.5/100+AG64</f>
        <v>77.71518114499978</v>
      </c>
      <c r="AJ64" s="35">
        <f>AI64*1/100+AI64</f>
        <v>78.49233295644977</v>
      </c>
      <c r="AK64" s="22">
        <f>AI64*1.5/100+AI64</f>
        <v>78.88090886217478</v>
      </c>
      <c r="AL64" s="35">
        <f>AK64*1/100+AK64</f>
        <v>79.66971795079652</v>
      </c>
      <c r="AM64" s="22">
        <f>AK64*1.5/100+AK64</f>
        <v>80.0641224951074</v>
      </c>
      <c r="AN64" s="35">
        <f>AM64*1/100+AM64</f>
        <v>80.86476372005848</v>
      </c>
      <c r="AO64" s="22">
        <f>AM64*1.5/100+AM64</f>
        <v>81.265084332534</v>
      </c>
      <c r="AP64" s="35">
        <f>AO64*1/100+AO64</f>
        <v>82.07773517585935</v>
      </c>
      <c r="AQ64" s="22">
        <f>AO64*1.5/100+AO64</f>
        <v>82.48406059752202</v>
      </c>
      <c r="AR64" s="35">
        <f>AQ64*1/100+AQ64</f>
        <v>83.30890120349724</v>
      </c>
      <c r="AS64" s="22">
        <f>AQ64*1.5/100+AQ64</f>
        <v>83.72132150648484</v>
      </c>
    </row>
    <row r="65" spans="1:53" s="114" customFormat="1" ht="40.5" customHeight="1">
      <c r="A65" s="92" t="s">
        <v>55</v>
      </c>
      <c r="B65" s="93" t="s">
        <v>65</v>
      </c>
      <c r="C65" s="94" t="s">
        <v>9</v>
      </c>
      <c r="D65" s="107">
        <v>150</v>
      </c>
      <c r="E65" s="102">
        <v>324.1</v>
      </c>
      <c r="F65" s="18">
        <f>D65-E65</f>
        <v>-174.10000000000002</v>
      </c>
      <c r="G65" s="79"/>
      <c r="H65" s="111"/>
      <c r="I65" s="107">
        <v>35</v>
      </c>
      <c r="J65" s="21">
        <v>130</v>
      </c>
      <c r="K65" s="21">
        <v>130</v>
      </c>
      <c r="L65" s="49">
        <v>480</v>
      </c>
      <c r="M65" s="49">
        <v>480</v>
      </c>
      <c r="N65" s="49">
        <v>793</v>
      </c>
      <c r="O65" s="49">
        <v>795</v>
      </c>
      <c r="P65" s="112">
        <v>613</v>
      </c>
      <c r="Q65" s="112">
        <v>615</v>
      </c>
      <c r="R65" s="112">
        <v>503</v>
      </c>
      <c r="S65" s="112">
        <v>515</v>
      </c>
      <c r="T65" s="112">
        <v>293</v>
      </c>
      <c r="U65" s="112">
        <v>300</v>
      </c>
      <c r="V65" s="112">
        <v>157</v>
      </c>
      <c r="W65" s="112">
        <v>160</v>
      </c>
      <c r="X65" s="112">
        <v>415</v>
      </c>
      <c r="Y65" s="112">
        <v>415</v>
      </c>
      <c r="Z65" s="112">
        <v>550</v>
      </c>
      <c r="AA65" s="112">
        <v>550</v>
      </c>
      <c r="AB65" s="112">
        <v>600</v>
      </c>
      <c r="AC65" s="112">
        <v>600</v>
      </c>
      <c r="AD65" s="112">
        <v>550</v>
      </c>
      <c r="AE65" s="112">
        <v>550</v>
      </c>
      <c r="AF65" s="112">
        <v>650</v>
      </c>
      <c r="AG65" s="112">
        <v>650</v>
      </c>
      <c r="AH65" s="112">
        <v>400</v>
      </c>
      <c r="AI65" s="112">
        <v>400</v>
      </c>
      <c r="AJ65" s="112">
        <v>350</v>
      </c>
      <c r="AK65" s="112">
        <v>350</v>
      </c>
      <c r="AL65" s="112">
        <v>350</v>
      </c>
      <c r="AM65" s="112">
        <v>350</v>
      </c>
      <c r="AN65" s="112">
        <v>400</v>
      </c>
      <c r="AO65" s="112">
        <v>400</v>
      </c>
      <c r="AP65" s="112">
        <v>400</v>
      </c>
      <c r="AQ65" s="112">
        <v>400</v>
      </c>
      <c r="AR65" s="112">
        <v>400</v>
      </c>
      <c r="AS65" s="112">
        <v>400</v>
      </c>
      <c r="AT65" s="113"/>
      <c r="AU65" s="113"/>
      <c r="AV65" s="113"/>
      <c r="AW65" s="113"/>
      <c r="AX65" s="113"/>
      <c r="AY65" s="113"/>
      <c r="AZ65" s="113"/>
      <c r="BA65" s="113"/>
    </row>
    <row r="66" spans="1:53" s="114" customFormat="1" ht="46.5" customHeight="1">
      <c r="A66" s="92" t="s">
        <v>56</v>
      </c>
      <c r="B66" s="93" t="s">
        <v>73</v>
      </c>
      <c r="C66" s="94" t="s">
        <v>9</v>
      </c>
      <c r="D66" s="107">
        <v>14.64</v>
      </c>
      <c r="E66" s="102">
        <v>333.9</v>
      </c>
      <c r="F66" s="18">
        <f>D66-E66</f>
        <v>-319.26</v>
      </c>
      <c r="G66" s="79"/>
      <c r="H66" s="111"/>
      <c r="I66" s="107">
        <v>34</v>
      </c>
      <c r="J66" s="107">
        <v>100</v>
      </c>
      <c r="K66" s="107">
        <v>100</v>
      </c>
      <c r="L66" s="107">
        <v>100</v>
      </c>
      <c r="M66" s="107">
        <v>100</v>
      </c>
      <c r="N66" s="107">
        <v>100</v>
      </c>
      <c r="O66" s="107">
        <v>100</v>
      </c>
      <c r="P66" s="107">
        <v>100</v>
      </c>
      <c r="Q66" s="107">
        <v>100</v>
      </c>
      <c r="R66" s="107">
        <v>100</v>
      </c>
      <c r="S66" s="107">
        <v>100</v>
      </c>
      <c r="T66" s="107">
        <v>100</v>
      </c>
      <c r="U66" s="107">
        <v>100</v>
      </c>
      <c r="V66" s="107">
        <v>100</v>
      </c>
      <c r="W66" s="107">
        <v>100</v>
      </c>
      <c r="X66" s="107">
        <v>100</v>
      </c>
      <c r="Y66" s="107">
        <v>100</v>
      </c>
      <c r="Z66" s="107">
        <v>100</v>
      </c>
      <c r="AA66" s="107">
        <v>100</v>
      </c>
      <c r="AB66" s="107">
        <v>100</v>
      </c>
      <c r="AC66" s="107">
        <v>100</v>
      </c>
      <c r="AD66" s="107">
        <v>100</v>
      </c>
      <c r="AE66" s="107">
        <v>100</v>
      </c>
      <c r="AF66" s="107">
        <v>100</v>
      </c>
      <c r="AG66" s="107">
        <v>100</v>
      </c>
      <c r="AH66" s="107">
        <v>100</v>
      </c>
      <c r="AI66" s="107">
        <v>100</v>
      </c>
      <c r="AJ66" s="107">
        <v>100</v>
      </c>
      <c r="AK66" s="107">
        <v>100</v>
      </c>
      <c r="AL66" s="107">
        <v>100</v>
      </c>
      <c r="AM66" s="107">
        <v>100</v>
      </c>
      <c r="AN66" s="107">
        <v>100</v>
      </c>
      <c r="AO66" s="107">
        <v>100</v>
      </c>
      <c r="AP66" s="107">
        <v>100</v>
      </c>
      <c r="AQ66" s="107">
        <v>100</v>
      </c>
      <c r="AR66" s="107">
        <v>100</v>
      </c>
      <c r="AS66" s="107">
        <v>100</v>
      </c>
      <c r="AT66" s="113"/>
      <c r="AU66" s="113"/>
      <c r="AV66" s="113"/>
      <c r="AW66" s="113"/>
      <c r="AX66" s="113"/>
      <c r="AY66" s="113"/>
      <c r="AZ66" s="113"/>
      <c r="BA66" s="113"/>
    </row>
    <row r="67" spans="1:53" s="114" customFormat="1" ht="31.5" customHeight="1">
      <c r="A67" s="92" t="s">
        <v>57</v>
      </c>
      <c r="B67" s="93" t="s">
        <v>89</v>
      </c>
      <c r="C67" s="94" t="s">
        <v>9</v>
      </c>
      <c r="D67" s="35">
        <v>9.9</v>
      </c>
      <c r="E67" s="102">
        <v>11.8</v>
      </c>
      <c r="F67" s="18">
        <f>(D67/E67)*100-100</f>
        <v>-16.101694915254242</v>
      </c>
      <c r="G67" s="115">
        <v>5.12</v>
      </c>
      <c r="H67" s="20">
        <f>(G67/I67)*100-100</f>
        <v>-31.733333333333334</v>
      </c>
      <c r="I67" s="35">
        <v>7.5</v>
      </c>
      <c r="J67" s="107">
        <v>7.8</v>
      </c>
      <c r="K67" s="107">
        <v>8</v>
      </c>
      <c r="L67" s="49">
        <v>8.1</v>
      </c>
      <c r="M67" s="49">
        <v>8.2</v>
      </c>
      <c r="N67" s="49">
        <v>8.4</v>
      </c>
      <c r="O67" s="49">
        <v>8.6</v>
      </c>
      <c r="P67" s="49">
        <v>8.6</v>
      </c>
      <c r="Q67" s="49">
        <v>8.9</v>
      </c>
      <c r="R67" s="49">
        <v>8.9</v>
      </c>
      <c r="S67" s="49">
        <v>9.2</v>
      </c>
      <c r="T67" s="49">
        <f aca="true" t="shared" si="10" ref="T67:AI68">R67+0.3</f>
        <v>9.200000000000001</v>
      </c>
      <c r="U67" s="49">
        <f t="shared" si="10"/>
        <v>9.5</v>
      </c>
      <c r="V67" s="49">
        <f t="shared" si="10"/>
        <v>9.500000000000002</v>
      </c>
      <c r="W67" s="49">
        <f t="shared" si="10"/>
        <v>9.8</v>
      </c>
      <c r="X67" s="49">
        <f t="shared" si="10"/>
        <v>9.800000000000002</v>
      </c>
      <c r="Y67" s="49">
        <f t="shared" si="10"/>
        <v>10.100000000000001</v>
      </c>
      <c r="Z67" s="49">
        <f t="shared" si="10"/>
        <v>10.100000000000003</v>
      </c>
      <c r="AA67" s="49">
        <f t="shared" si="10"/>
        <v>10.400000000000002</v>
      </c>
      <c r="AB67" s="49">
        <f t="shared" si="10"/>
        <v>10.400000000000004</v>
      </c>
      <c r="AC67" s="49">
        <f t="shared" si="10"/>
        <v>10.700000000000003</v>
      </c>
      <c r="AD67" s="49">
        <f t="shared" si="10"/>
        <v>10.700000000000005</v>
      </c>
      <c r="AE67" s="49">
        <f t="shared" si="10"/>
        <v>11.000000000000004</v>
      </c>
      <c r="AF67" s="49">
        <f t="shared" si="10"/>
        <v>11.000000000000005</v>
      </c>
      <c r="AG67" s="49">
        <f t="shared" si="10"/>
        <v>11.300000000000004</v>
      </c>
      <c r="AH67" s="49">
        <f t="shared" si="10"/>
        <v>11.300000000000006</v>
      </c>
      <c r="AI67" s="49">
        <f t="shared" si="10"/>
        <v>11.600000000000005</v>
      </c>
      <c r="AJ67" s="49">
        <f aca="true" t="shared" si="11" ref="AJ67:AS68">AH67+0.3</f>
        <v>11.600000000000007</v>
      </c>
      <c r="AK67" s="49">
        <f t="shared" si="11"/>
        <v>11.900000000000006</v>
      </c>
      <c r="AL67" s="49">
        <f t="shared" si="11"/>
        <v>11.900000000000007</v>
      </c>
      <c r="AM67" s="49">
        <f t="shared" si="11"/>
        <v>12.200000000000006</v>
      </c>
      <c r="AN67" s="49">
        <f t="shared" si="11"/>
        <v>12.200000000000008</v>
      </c>
      <c r="AO67" s="49">
        <f t="shared" si="11"/>
        <v>12.500000000000007</v>
      </c>
      <c r="AP67" s="49">
        <f t="shared" si="11"/>
        <v>12.500000000000009</v>
      </c>
      <c r="AQ67" s="49">
        <f t="shared" si="11"/>
        <v>12.800000000000008</v>
      </c>
      <c r="AR67" s="49">
        <f t="shared" si="11"/>
        <v>12.80000000000001</v>
      </c>
      <c r="AS67" s="49">
        <f t="shared" si="11"/>
        <v>13.100000000000009</v>
      </c>
      <c r="AT67" s="113"/>
      <c r="AU67" s="113"/>
      <c r="AV67" s="113"/>
      <c r="AW67" s="113"/>
      <c r="AX67" s="113"/>
      <c r="AY67" s="113"/>
      <c r="AZ67" s="113"/>
      <c r="BA67" s="113"/>
    </row>
    <row r="68" spans="1:53" s="114" customFormat="1" ht="31.5" customHeight="1">
      <c r="A68" s="92" t="s">
        <v>58</v>
      </c>
      <c r="B68" s="93" t="s">
        <v>89</v>
      </c>
      <c r="C68" s="94" t="s">
        <v>9</v>
      </c>
      <c r="D68" s="35">
        <v>9.9</v>
      </c>
      <c r="E68" s="102">
        <v>11.8</v>
      </c>
      <c r="F68" s="18">
        <f>(D68/E68)*100-100</f>
        <v>-16.101694915254242</v>
      </c>
      <c r="G68" s="19">
        <v>5.12</v>
      </c>
      <c r="H68" s="20">
        <f>(G68/I68)*100-100</f>
        <v>-31.733333333333334</v>
      </c>
      <c r="I68" s="35">
        <v>7.5</v>
      </c>
      <c r="J68" s="107">
        <v>7.8</v>
      </c>
      <c r="K68" s="107">
        <v>8</v>
      </c>
      <c r="L68" s="49">
        <v>8</v>
      </c>
      <c r="M68" s="49">
        <v>8</v>
      </c>
      <c r="N68" s="49">
        <v>8.2</v>
      </c>
      <c r="O68" s="49">
        <v>8.3</v>
      </c>
      <c r="P68" s="49">
        <v>8.4</v>
      </c>
      <c r="Q68" s="49">
        <v>8.6</v>
      </c>
      <c r="R68" s="49">
        <v>8.7</v>
      </c>
      <c r="S68" s="49">
        <v>8.9</v>
      </c>
      <c r="T68" s="49">
        <f t="shared" si="10"/>
        <v>9</v>
      </c>
      <c r="U68" s="49">
        <f t="shared" si="10"/>
        <v>9.200000000000001</v>
      </c>
      <c r="V68" s="49">
        <f t="shared" si="10"/>
        <v>9.3</v>
      </c>
      <c r="W68" s="49">
        <f t="shared" si="10"/>
        <v>9.500000000000002</v>
      </c>
      <c r="X68" s="49">
        <f t="shared" si="10"/>
        <v>9.600000000000001</v>
      </c>
      <c r="Y68" s="49">
        <f t="shared" si="10"/>
        <v>9.800000000000002</v>
      </c>
      <c r="Z68" s="49">
        <f t="shared" si="10"/>
        <v>9.900000000000002</v>
      </c>
      <c r="AA68" s="49">
        <f t="shared" si="10"/>
        <v>10.100000000000003</v>
      </c>
      <c r="AB68" s="49">
        <f t="shared" si="10"/>
        <v>10.200000000000003</v>
      </c>
      <c r="AC68" s="49">
        <f t="shared" si="10"/>
        <v>10.400000000000004</v>
      </c>
      <c r="AD68" s="49">
        <f t="shared" si="10"/>
        <v>10.500000000000004</v>
      </c>
      <c r="AE68" s="49">
        <f t="shared" si="10"/>
        <v>10.700000000000005</v>
      </c>
      <c r="AF68" s="49">
        <f t="shared" si="10"/>
        <v>10.800000000000004</v>
      </c>
      <c r="AG68" s="49">
        <f t="shared" si="10"/>
        <v>11.000000000000005</v>
      </c>
      <c r="AH68" s="49">
        <f t="shared" si="10"/>
        <v>11.100000000000005</v>
      </c>
      <c r="AI68" s="49">
        <f t="shared" si="10"/>
        <v>11.300000000000006</v>
      </c>
      <c r="AJ68" s="49">
        <f t="shared" si="11"/>
        <v>11.400000000000006</v>
      </c>
      <c r="AK68" s="49">
        <f t="shared" si="11"/>
        <v>11.600000000000007</v>
      </c>
      <c r="AL68" s="49">
        <f t="shared" si="11"/>
        <v>11.700000000000006</v>
      </c>
      <c r="AM68" s="49">
        <f t="shared" si="11"/>
        <v>11.900000000000007</v>
      </c>
      <c r="AN68" s="49">
        <f t="shared" si="11"/>
        <v>12.000000000000007</v>
      </c>
      <c r="AO68" s="49">
        <f t="shared" si="11"/>
        <v>12.200000000000008</v>
      </c>
      <c r="AP68" s="49">
        <f t="shared" si="11"/>
        <v>12.300000000000008</v>
      </c>
      <c r="AQ68" s="49">
        <f t="shared" si="11"/>
        <v>12.500000000000009</v>
      </c>
      <c r="AR68" s="49">
        <f t="shared" si="11"/>
        <v>12.600000000000009</v>
      </c>
      <c r="AS68" s="49">
        <f t="shared" si="11"/>
        <v>12.80000000000001</v>
      </c>
      <c r="AT68" s="113"/>
      <c r="AU68" s="113"/>
      <c r="AV68" s="113"/>
      <c r="AW68" s="113"/>
      <c r="AX68" s="113"/>
      <c r="AY68" s="113"/>
      <c r="AZ68" s="113"/>
      <c r="BA68" s="113"/>
    </row>
    <row r="69" spans="1:53" s="114" customFormat="1" ht="15.75" customHeight="1">
      <c r="A69" s="92" t="s">
        <v>59</v>
      </c>
      <c r="B69" s="93" t="s">
        <v>60</v>
      </c>
      <c r="C69" s="94" t="s">
        <v>3</v>
      </c>
      <c r="D69" s="35">
        <v>367.9</v>
      </c>
      <c r="E69" s="102">
        <v>377.6</v>
      </c>
      <c r="F69" s="18">
        <f>(D69/E69)*100-100</f>
        <v>-2.5688559322034052</v>
      </c>
      <c r="G69" s="111">
        <v>382.7</v>
      </c>
      <c r="H69" s="20">
        <f>(G69/I69)*100-100</f>
        <v>-0.6232147494157516</v>
      </c>
      <c r="I69" s="35">
        <v>385.1</v>
      </c>
      <c r="J69" s="35">
        <v>382.9</v>
      </c>
      <c r="K69" s="35">
        <v>393.1</v>
      </c>
      <c r="L69" s="35">
        <v>401.1</v>
      </c>
      <c r="M69" s="35">
        <v>401.3</v>
      </c>
      <c r="N69" s="35">
        <v>409.5</v>
      </c>
      <c r="O69" s="35">
        <v>409.9</v>
      </c>
      <c r="P69" s="35">
        <f>N69+P67</f>
        <v>418.1</v>
      </c>
      <c r="Q69" s="35">
        <f>O69+Q67</f>
        <v>418.79999999999995</v>
      </c>
      <c r="R69" s="35">
        <f>P69+R67</f>
        <v>427</v>
      </c>
      <c r="S69" s="35">
        <f>Q69+S67</f>
        <v>427.99999999999994</v>
      </c>
      <c r="T69" s="35">
        <f aca="true" t="shared" si="12" ref="T69:AS69">R69+T67</f>
        <v>436.2</v>
      </c>
      <c r="U69" s="35">
        <f t="shared" si="12"/>
        <v>437.49999999999994</v>
      </c>
      <c r="V69" s="35">
        <f t="shared" si="12"/>
        <v>445.7</v>
      </c>
      <c r="W69" s="35">
        <f t="shared" si="12"/>
        <v>447.29999999999995</v>
      </c>
      <c r="X69" s="35">
        <f t="shared" si="12"/>
        <v>455.5</v>
      </c>
      <c r="Y69" s="35">
        <f t="shared" si="12"/>
        <v>457.4</v>
      </c>
      <c r="Z69" s="35">
        <f t="shared" si="12"/>
        <v>465.6</v>
      </c>
      <c r="AA69" s="35">
        <f t="shared" si="12"/>
        <v>467.79999999999995</v>
      </c>
      <c r="AB69" s="35">
        <f t="shared" si="12"/>
        <v>476</v>
      </c>
      <c r="AC69" s="35">
        <f t="shared" si="12"/>
        <v>478.49999999999994</v>
      </c>
      <c r="AD69" s="35">
        <f t="shared" si="12"/>
        <v>486.7</v>
      </c>
      <c r="AE69" s="35">
        <f t="shared" si="12"/>
        <v>489.49999999999994</v>
      </c>
      <c r="AF69" s="35">
        <f t="shared" si="12"/>
        <v>497.7</v>
      </c>
      <c r="AG69" s="35">
        <f t="shared" si="12"/>
        <v>500.79999999999995</v>
      </c>
      <c r="AH69" s="35">
        <f t="shared" si="12"/>
        <v>509</v>
      </c>
      <c r="AI69" s="35">
        <f t="shared" si="12"/>
        <v>512.4</v>
      </c>
      <c r="AJ69" s="35">
        <f t="shared" si="12"/>
        <v>520.6</v>
      </c>
      <c r="AK69" s="35">
        <f t="shared" si="12"/>
        <v>524.3</v>
      </c>
      <c r="AL69" s="35">
        <f t="shared" si="12"/>
        <v>532.5</v>
      </c>
      <c r="AM69" s="35">
        <f t="shared" si="12"/>
        <v>536.5</v>
      </c>
      <c r="AN69" s="35">
        <f t="shared" si="12"/>
        <v>544.7</v>
      </c>
      <c r="AO69" s="35">
        <f t="shared" si="12"/>
        <v>549</v>
      </c>
      <c r="AP69" s="35">
        <f t="shared" si="12"/>
        <v>557.2</v>
      </c>
      <c r="AQ69" s="35">
        <f t="shared" si="12"/>
        <v>561.8</v>
      </c>
      <c r="AR69" s="35">
        <f t="shared" si="12"/>
        <v>570</v>
      </c>
      <c r="AS69" s="35">
        <f t="shared" si="12"/>
        <v>574.9</v>
      </c>
      <c r="AT69" s="113"/>
      <c r="AU69" s="113"/>
      <c r="AV69" s="113"/>
      <c r="AW69" s="113"/>
      <c r="AX69" s="113"/>
      <c r="AY69" s="113"/>
      <c r="AZ69" s="113"/>
      <c r="BA69" s="113"/>
    </row>
    <row r="70" spans="1:53" s="114" customFormat="1" ht="32.25" customHeight="1">
      <c r="A70" s="92" t="s">
        <v>61</v>
      </c>
      <c r="B70" s="93" t="s">
        <v>62</v>
      </c>
      <c r="C70" s="94" t="s">
        <v>3</v>
      </c>
      <c r="D70" s="35">
        <v>19.2</v>
      </c>
      <c r="E70" s="102">
        <f>(E69*1000)/(E10*1000)</f>
        <v>20.070160518762624</v>
      </c>
      <c r="F70" s="18">
        <f>(D70/E70)*100-100</f>
        <v>-4.335593220338978</v>
      </c>
      <c r="G70" s="116">
        <f>G69*1000/(G10*1000)</f>
        <v>20.11563731931669</v>
      </c>
      <c r="H70" s="20">
        <f>(G70/I70)*100-100</f>
        <v>0.8132433816702331</v>
      </c>
      <c r="I70" s="35">
        <f aca="true" t="shared" si="13" ref="I70:AS70">(I69*1000)/(I10*1000)</f>
        <v>19.95336787564767</v>
      </c>
      <c r="J70" s="35">
        <f t="shared" si="13"/>
        <v>20.047120418848166</v>
      </c>
      <c r="K70" s="35">
        <f t="shared" si="13"/>
        <v>20.066872559279204</v>
      </c>
      <c r="L70" s="35">
        <f t="shared" si="13"/>
        <v>20.792079207920793</v>
      </c>
      <c r="M70" s="35">
        <f t="shared" si="13"/>
        <v>20.18272330218121</v>
      </c>
      <c r="N70" s="35">
        <f t="shared" si="13"/>
        <v>21.017342001682415</v>
      </c>
      <c r="O70" s="35">
        <f t="shared" si="13"/>
        <v>20.310587343753685</v>
      </c>
      <c r="P70" s="35">
        <f t="shared" si="13"/>
        <v>21.246269154374247</v>
      </c>
      <c r="Q70" s="35">
        <f t="shared" si="13"/>
        <v>20.444909618864244</v>
      </c>
      <c r="R70" s="35">
        <f t="shared" si="13"/>
        <v>21.483696706500655</v>
      </c>
      <c r="S70" s="35">
        <f t="shared" si="13"/>
        <v>20.58525488464319</v>
      </c>
      <c r="T70" s="35">
        <f t="shared" si="13"/>
        <v>21.729284446809626</v>
      </c>
      <c r="U70" s="35">
        <f t="shared" si="13"/>
        <v>20.73120255059941</v>
      </c>
      <c r="V70" s="35">
        <f t="shared" si="13"/>
        <v>21.98269954726701</v>
      </c>
      <c r="W70" s="35">
        <f t="shared" si="13"/>
        <v>20.882346293332848</v>
      </c>
      <c r="X70" s="35">
        <f t="shared" si="13"/>
        <v>22.24361643555498</v>
      </c>
      <c r="Y70" s="35">
        <f t="shared" si="13"/>
        <v>21.038293680133226</v>
      </c>
      <c r="Z70" s="35">
        <f t="shared" si="13"/>
        <v>22.51171666951647</v>
      </c>
      <c r="AA70" s="35">
        <f t="shared" si="13"/>
        <v>21.19866580127627</v>
      </c>
      <c r="AB70" s="35">
        <f t="shared" si="13"/>
        <v>22.786688813518253</v>
      </c>
      <c r="AC70" s="35">
        <f t="shared" si="13"/>
        <v>21.363096910832372</v>
      </c>
      <c r="AD70" s="35">
        <f t="shared" si="13"/>
        <v>23.068228316705493</v>
      </c>
      <c r="AE70" s="35">
        <f t="shared" si="13"/>
        <v>21.531234075806367</v>
      </c>
      <c r="AF70" s="35">
        <f t="shared" si="13"/>
        <v>23.356037393121028</v>
      </c>
      <c r="AG70" s="35">
        <f t="shared" si="13"/>
        <v>21.702736833430773</v>
      </c>
      <c r="AH70" s="35">
        <f t="shared" si="13"/>
        <v>23.649824903663</v>
      </c>
      <c r="AI70" s="35">
        <f t="shared" si="13"/>
        <v>21.877276856438424</v>
      </c>
      <c r="AJ70" s="35">
        <f t="shared" si="13"/>
        <v>23.949306239854803</v>
      </c>
      <c r="AK70" s="35">
        <f t="shared" si="13"/>
        <v>22.054537626143876</v>
      </c>
      <c r="AL70" s="35">
        <f t="shared" si="13"/>
        <v>24.254203209401727</v>
      </c>
      <c r="AM70" s="35">
        <f t="shared" si="13"/>
        <v>22.234214113166495</v>
      </c>
      <c r="AN70" s="35">
        <f t="shared" si="13"/>
        <v>24.564243923508794</v>
      </c>
      <c r="AO70" s="35">
        <f t="shared" si="13"/>
        <v>22.416012465631386</v>
      </c>
      <c r="AP70" s="35">
        <f t="shared" si="13"/>
        <v>24.879162685935036</v>
      </c>
      <c r="AQ70" s="35">
        <f t="shared" si="13"/>
        <v>22.59964970468781</v>
      </c>
      <c r="AR70" s="35">
        <f t="shared" si="13"/>
        <v>25.198699883759268</v>
      </c>
      <c r="AS70" s="35">
        <f t="shared" si="13"/>
        <v>22.784853427187805</v>
      </c>
      <c r="AT70" s="113"/>
      <c r="AU70" s="113"/>
      <c r="AV70" s="113"/>
      <c r="AW70" s="113"/>
      <c r="AX70" s="113"/>
      <c r="AY70" s="113"/>
      <c r="AZ70" s="113"/>
      <c r="BA70" s="113"/>
    </row>
    <row r="71" spans="1:45" s="12" customFormat="1" ht="15" customHeight="1">
      <c r="A71" s="60" t="s">
        <v>63</v>
      </c>
      <c r="B71" s="7"/>
      <c r="C71" s="61"/>
      <c r="D71" s="26"/>
      <c r="E71" s="26"/>
      <c r="F71" s="76"/>
      <c r="G71" s="9"/>
      <c r="H71" s="29"/>
      <c r="I71" s="26"/>
      <c r="J71" s="9"/>
      <c r="K71" s="9"/>
      <c r="L71" s="28"/>
      <c r="M71" s="28"/>
      <c r="N71" s="28"/>
      <c r="O71" s="28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s="119" customFormat="1" ht="21" customHeight="1">
      <c r="A72" s="62" t="s">
        <v>64</v>
      </c>
      <c r="B72" s="63" t="s">
        <v>65</v>
      </c>
      <c r="C72" s="18" t="s">
        <v>9</v>
      </c>
      <c r="D72" s="117">
        <v>907.59</v>
      </c>
      <c r="E72" s="118">
        <v>969.37</v>
      </c>
      <c r="F72" s="18">
        <f aca="true" t="shared" si="14" ref="F72:F77">E72/D72*100</f>
        <v>106.80703842043214</v>
      </c>
      <c r="G72" s="95">
        <v>498.53</v>
      </c>
      <c r="H72" s="110">
        <f aca="true" t="shared" si="15" ref="H72:H78">G72/I72*100</f>
        <v>55.208806299073075</v>
      </c>
      <c r="I72" s="117">
        <f>I73+I76</f>
        <v>902.99</v>
      </c>
      <c r="J72" s="117">
        <f aca="true" t="shared" si="16" ref="J72:AR72">J73+J76</f>
        <v>758.4300000000001</v>
      </c>
      <c r="K72" s="117">
        <f t="shared" si="16"/>
        <v>760.99</v>
      </c>
      <c r="L72" s="117">
        <f t="shared" si="16"/>
        <v>758.28</v>
      </c>
      <c r="M72" s="117">
        <f t="shared" si="16"/>
        <v>760.52</v>
      </c>
      <c r="N72" s="117">
        <f t="shared" si="16"/>
        <v>750.1700000000001</v>
      </c>
      <c r="O72" s="117">
        <f t="shared" si="16"/>
        <v>752.1700000000001</v>
      </c>
      <c r="P72" s="117">
        <f t="shared" si="16"/>
        <v>768.48</v>
      </c>
      <c r="Q72" s="117">
        <f>P72*2.5/100+P72</f>
        <v>787.692</v>
      </c>
      <c r="R72" s="117">
        <f t="shared" si="16"/>
        <v>769.79</v>
      </c>
      <c r="S72" s="117">
        <f>R72*2.5/100+R72</f>
        <v>789.0347499999999</v>
      </c>
      <c r="T72" s="117">
        <f t="shared" si="16"/>
        <v>771.1199999999999</v>
      </c>
      <c r="U72" s="117">
        <f>T72*2.5/100+T72</f>
        <v>790.3979999999999</v>
      </c>
      <c r="V72" s="117">
        <f t="shared" si="16"/>
        <v>772.4599999999999</v>
      </c>
      <c r="W72" s="117">
        <f aca="true" t="shared" si="17" ref="W72:W78">V72*2.5/100+V72</f>
        <v>791.7715</v>
      </c>
      <c r="X72" s="117">
        <f t="shared" si="16"/>
        <v>773.81</v>
      </c>
      <c r="Y72" s="117">
        <f aca="true" t="shared" si="18" ref="Y72:Y78">X72*2.5/100+X72</f>
        <v>793.1552499999999</v>
      </c>
      <c r="Z72" s="117">
        <f t="shared" si="16"/>
        <v>775.18</v>
      </c>
      <c r="AA72" s="117">
        <f aca="true" t="shared" si="19" ref="AA72:AA78">Z72*2.5/100+Z72</f>
        <v>794.5595</v>
      </c>
      <c r="AB72" s="117">
        <f t="shared" si="16"/>
        <v>776.56</v>
      </c>
      <c r="AC72" s="117">
        <f aca="true" t="shared" si="20" ref="AC72:AC78">AB72*2.5/100+AB72</f>
        <v>795.9739999999999</v>
      </c>
      <c r="AD72" s="117">
        <f t="shared" si="16"/>
        <v>777.9599999999999</v>
      </c>
      <c r="AE72" s="117">
        <f aca="true" t="shared" si="21" ref="AE72:AE78">AD72*2.5/100+AD72</f>
        <v>797.4089999999999</v>
      </c>
      <c r="AF72" s="117">
        <f t="shared" si="16"/>
        <v>779.3699999999999</v>
      </c>
      <c r="AG72" s="117">
        <f aca="true" t="shared" si="22" ref="AG72:AG78">AF72*2.5/100+AF72</f>
        <v>798.8542499999999</v>
      </c>
      <c r="AH72" s="117">
        <f t="shared" si="16"/>
        <v>780.79</v>
      </c>
      <c r="AI72" s="117">
        <f aca="true" t="shared" si="23" ref="AI72:AI78">AH72*2.5/100+AH72</f>
        <v>800.30975</v>
      </c>
      <c r="AJ72" s="117">
        <f t="shared" si="16"/>
        <v>782.2299999999999</v>
      </c>
      <c r="AK72" s="117">
        <f aca="true" t="shared" si="24" ref="AK72:AK78">AJ72*2.5/100+AJ72</f>
        <v>801.7857499999999</v>
      </c>
      <c r="AL72" s="117">
        <f t="shared" si="16"/>
        <v>783.68</v>
      </c>
      <c r="AM72" s="117">
        <f aca="true" t="shared" si="25" ref="AM72:AM78">AL72*2.5/100+AL72</f>
        <v>803.2719999999999</v>
      </c>
      <c r="AN72" s="117">
        <f t="shared" si="16"/>
        <v>785.15</v>
      </c>
      <c r="AO72" s="117">
        <f aca="true" t="shared" si="26" ref="AO72:AO78">AN72*2.5/100+AN72</f>
        <v>804.77875</v>
      </c>
      <c r="AP72" s="117">
        <f t="shared" si="16"/>
        <v>786.6299999999999</v>
      </c>
      <c r="AQ72" s="117">
        <f aca="true" t="shared" si="27" ref="AQ72:AQ78">AP72*2.5/100+AP72</f>
        <v>806.2957499999999</v>
      </c>
      <c r="AR72" s="117">
        <f t="shared" si="16"/>
        <v>788.1199999999999</v>
      </c>
      <c r="AS72" s="117">
        <f aca="true" t="shared" si="28" ref="AS72:AS78">AR72*2.5/100+AR72</f>
        <v>807.8229999999999</v>
      </c>
    </row>
    <row r="73" spans="1:45" s="119" customFormat="1" ht="27.75" customHeight="1">
      <c r="A73" s="62" t="s">
        <v>66</v>
      </c>
      <c r="B73" s="63" t="s">
        <v>65</v>
      </c>
      <c r="C73" s="18" t="s">
        <v>9</v>
      </c>
      <c r="D73" s="117">
        <v>135.64</v>
      </c>
      <c r="E73" s="118">
        <v>133.28</v>
      </c>
      <c r="F73" s="18">
        <f t="shared" si="14"/>
        <v>98.26010026540844</v>
      </c>
      <c r="G73" s="95">
        <v>64.08</v>
      </c>
      <c r="H73" s="110">
        <f t="shared" si="15"/>
        <v>47.23921857722079</v>
      </c>
      <c r="I73" s="117">
        <f>I74+I75</f>
        <v>135.65</v>
      </c>
      <c r="J73" s="117">
        <f aca="true" t="shared" si="29" ref="J73:AR73">J74+J75</f>
        <v>136.68</v>
      </c>
      <c r="K73" s="117">
        <f t="shared" si="29"/>
        <v>139.24</v>
      </c>
      <c r="L73" s="117">
        <f t="shared" si="29"/>
        <v>138.03</v>
      </c>
      <c r="M73" s="117">
        <f t="shared" si="29"/>
        <v>140.26999999999998</v>
      </c>
      <c r="N73" s="117">
        <f t="shared" si="29"/>
        <v>139.67000000000002</v>
      </c>
      <c r="O73" s="117">
        <f t="shared" si="29"/>
        <v>141.67000000000002</v>
      </c>
      <c r="P73" s="117">
        <f t="shared" si="29"/>
        <v>131.42000000000002</v>
      </c>
      <c r="Q73" s="117">
        <f aca="true" t="shared" si="30" ref="Q73:Q78">P73*2.5/100+P73</f>
        <v>134.70550000000003</v>
      </c>
      <c r="R73" s="117">
        <f t="shared" si="29"/>
        <v>132.73</v>
      </c>
      <c r="S73" s="117">
        <f aca="true" t="shared" si="31" ref="S73:U78">R73*2.5/100+R73</f>
        <v>136.04825</v>
      </c>
      <c r="T73" s="117">
        <f t="shared" si="29"/>
        <v>134.06</v>
      </c>
      <c r="U73" s="117">
        <f t="shared" si="31"/>
        <v>137.4115</v>
      </c>
      <c r="V73" s="117">
        <f t="shared" si="29"/>
        <v>135.4</v>
      </c>
      <c r="W73" s="117">
        <f t="shared" si="17"/>
        <v>138.785</v>
      </c>
      <c r="X73" s="117">
        <f t="shared" si="29"/>
        <v>136.75</v>
      </c>
      <c r="Y73" s="117">
        <f t="shared" si="18"/>
        <v>140.16875</v>
      </c>
      <c r="Z73" s="117">
        <f t="shared" si="29"/>
        <v>138.12</v>
      </c>
      <c r="AA73" s="117">
        <f t="shared" si="19"/>
        <v>141.573</v>
      </c>
      <c r="AB73" s="117">
        <f t="shared" si="29"/>
        <v>139.5</v>
      </c>
      <c r="AC73" s="117">
        <f t="shared" si="20"/>
        <v>142.9875</v>
      </c>
      <c r="AD73" s="117">
        <f t="shared" si="29"/>
        <v>140.9</v>
      </c>
      <c r="AE73" s="117">
        <f t="shared" si="21"/>
        <v>144.4225</v>
      </c>
      <c r="AF73" s="117">
        <f t="shared" si="29"/>
        <v>142.31</v>
      </c>
      <c r="AG73" s="117">
        <f t="shared" si="22"/>
        <v>145.86775</v>
      </c>
      <c r="AH73" s="117">
        <f t="shared" si="29"/>
        <v>143.73</v>
      </c>
      <c r="AI73" s="117">
        <f t="shared" si="23"/>
        <v>147.32325</v>
      </c>
      <c r="AJ73" s="117">
        <f t="shared" si="29"/>
        <v>145.17</v>
      </c>
      <c r="AK73" s="117">
        <f t="shared" si="24"/>
        <v>148.79925</v>
      </c>
      <c r="AL73" s="117">
        <f t="shared" si="29"/>
        <v>146.62</v>
      </c>
      <c r="AM73" s="117">
        <f t="shared" si="25"/>
        <v>150.2855</v>
      </c>
      <c r="AN73" s="117">
        <f t="shared" si="29"/>
        <v>148.09</v>
      </c>
      <c r="AO73" s="117">
        <f t="shared" si="26"/>
        <v>151.79225</v>
      </c>
      <c r="AP73" s="117">
        <f t="shared" si="29"/>
        <v>149.57</v>
      </c>
      <c r="AQ73" s="117">
        <f t="shared" si="27"/>
        <v>153.30925</v>
      </c>
      <c r="AR73" s="117">
        <f t="shared" si="29"/>
        <v>151.06</v>
      </c>
      <c r="AS73" s="117">
        <f t="shared" si="28"/>
        <v>154.8365</v>
      </c>
    </row>
    <row r="74" spans="1:45" s="119" customFormat="1" ht="29.25" customHeight="1">
      <c r="A74" s="62" t="s">
        <v>67</v>
      </c>
      <c r="B74" s="63" t="s">
        <v>65</v>
      </c>
      <c r="C74" s="18" t="s">
        <v>9</v>
      </c>
      <c r="D74" s="117">
        <v>111.16</v>
      </c>
      <c r="E74" s="118">
        <v>110.75</v>
      </c>
      <c r="F74" s="18">
        <f t="shared" si="14"/>
        <v>99.63116228859302</v>
      </c>
      <c r="G74" s="120">
        <v>53.74</v>
      </c>
      <c r="H74" s="110">
        <f t="shared" si="15"/>
        <v>47.46511217099453</v>
      </c>
      <c r="I74" s="117">
        <v>113.22</v>
      </c>
      <c r="J74" s="49">
        <v>114.1</v>
      </c>
      <c r="K74" s="49">
        <v>112.62</v>
      </c>
      <c r="L74" s="49">
        <v>115.2</v>
      </c>
      <c r="M74" s="49">
        <v>113.35</v>
      </c>
      <c r="N74" s="49">
        <v>116.42</v>
      </c>
      <c r="O74" s="49">
        <v>114.48</v>
      </c>
      <c r="P74" s="121">
        <v>107.92</v>
      </c>
      <c r="Q74" s="117">
        <f t="shared" si="30"/>
        <v>110.618</v>
      </c>
      <c r="R74" s="121">
        <v>108.99</v>
      </c>
      <c r="S74" s="117">
        <f t="shared" si="31"/>
        <v>111.71475</v>
      </c>
      <c r="T74" s="121">
        <v>110.08</v>
      </c>
      <c r="U74" s="117">
        <f t="shared" si="31"/>
        <v>112.832</v>
      </c>
      <c r="V74" s="121">
        <v>111.18</v>
      </c>
      <c r="W74" s="117">
        <f t="shared" si="17"/>
        <v>113.9595</v>
      </c>
      <c r="X74" s="121">
        <v>112.29</v>
      </c>
      <c r="Y74" s="117">
        <f t="shared" si="18"/>
        <v>115.09725</v>
      </c>
      <c r="Z74" s="121">
        <v>112.8</v>
      </c>
      <c r="AA74" s="117">
        <f t="shared" si="19"/>
        <v>115.61999999999999</v>
      </c>
      <c r="AB74" s="121">
        <v>113.93</v>
      </c>
      <c r="AC74" s="117">
        <f t="shared" si="20"/>
        <v>116.77825000000001</v>
      </c>
      <c r="AD74" s="121">
        <v>115.08</v>
      </c>
      <c r="AE74" s="117">
        <f t="shared" si="21"/>
        <v>117.957</v>
      </c>
      <c r="AF74" s="121">
        <v>116.23</v>
      </c>
      <c r="AG74" s="117">
        <f t="shared" si="22"/>
        <v>119.13575</v>
      </c>
      <c r="AH74" s="121">
        <v>117.39</v>
      </c>
      <c r="AI74" s="117">
        <f t="shared" si="23"/>
        <v>120.32475</v>
      </c>
      <c r="AJ74" s="121">
        <v>118.57</v>
      </c>
      <c r="AK74" s="117">
        <f t="shared" si="24"/>
        <v>121.53424999999999</v>
      </c>
      <c r="AL74" s="121">
        <v>119.75</v>
      </c>
      <c r="AM74" s="117">
        <f t="shared" si="25"/>
        <v>122.74375</v>
      </c>
      <c r="AN74" s="121">
        <v>120.95</v>
      </c>
      <c r="AO74" s="117">
        <f t="shared" si="26"/>
        <v>123.97375000000001</v>
      </c>
      <c r="AP74" s="121">
        <v>122.16</v>
      </c>
      <c r="AQ74" s="117">
        <f t="shared" si="27"/>
        <v>125.214</v>
      </c>
      <c r="AR74" s="121">
        <v>123.38</v>
      </c>
      <c r="AS74" s="117">
        <f t="shared" si="28"/>
        <v>126.4645</v>
      </c>
    </row>
    <row r="75" spans="1:45" s="119" customFormat="1" ht="18" customHeight="1">
      <c r="A75" s="62" t="s">
        <v>68</v>
      </c>
      <c r="B75" s="63" t="s">
        <v>65</v>
      </c>
      <c r="C75" s="18" t="s">
        <v>9</v>
      </c>
      <c r="D75" s="117">
        <v>24.48</v>
      </c>
      <c r="E75" s="118">
        <v>22.53</v>
      </c>
      <c r="F75" s="18">
        <f t="shared" si="14"/>
        <v>92.03431372549021</v>
      </c>
      <c r="G75" s="120">
        <v>10.34</v>
      </c>
      <c r="H75" s="110">
        <f t="shared" si="15"/>
        <v>46.09897458760589</v>
      </c>
      <c r="I75" s="117">
        <v>22.43</v>
      </c>
      <c r="J75" s="49">
        <v>22.58</v>
      </c>
      <c r="K75" s="49">
        <v>26.62</v>
      </c>
      <c r="L75" s="49">
        <v>22.83</v>
      </c>
      <c r="M75" s="49">
        <v>26.92</v>
      </c>
      <c r="N75" s="49">
        <v>23.25</v>
      </c>
      <c r="O75" s="49">
        <v>27.19</v>
      </c>
      <c r="P75" s="121">
        <v>23.5</v>
      </c>
      <c r="Q75" s="117">
        <f t="shared" si="30"/>
        <v>24.0875</v>
      </c>
      <c r="R75" s="121">
        <v>23.74</v>
      </c>
      <c r="S75" s="117">
        <f t="shared" si="31"/>
        <v>24.333499999999997</v>
      </c>
      <c r="T75" s="121">
        <v>23.98</v>
      </c>
      <c r="U75" s="117">
        <f t="shared" si="31"/>
        <v>24.5795</v>
      </c>
      <c r="V75" s="121">
        <v>24.22</v>
      </c>
      <c r="W75" s="117">
        <f t="shared" si="17"/>
        <v>24.825499999999998</v>
      </c>
      <c r="X75" s="121">
        <v>24.46</v>
      </c>
      <c r="Y75" s="117">
        <f t="shared" si="18"/>
        <v>25.0715</v>
      </c>
      <c r="Z75" s="121">
        <v>25.32</v>
      </c>
      <c r="AA75" s="117">
        <f t="shared" si="19"/>
        <v>25.953</v>
      </c>
      <c r="AB75" s="121">
        <v>25.57</v>
      </c>
      <c r="AC75" s="117">
        <f t="shared" si="20"/>
        <v>26.20925</v>
      </c>
      <c r="AD75" s="121">
        <v>25.82</v>
      </c>
      <c r="AE75" s="117">
        <f t="shared" si="21"/>
        <v>26.4655</v>
      </c>
      <c r="AF75" s="121">
        <v>26.08</v>
      </c>
      <c r="AG75" s="117">
        <f t="shared" si="22"/>
        <v>26.732</v>
      </c>
      <c r="AH75" s="121">
        <v>26.34</v>
      </c>
      <c r="AI75" s="117">
        <f t="shared" si="23"/>
        <v>26.9985</v>
      </c>
      <c r="AJ75" s="121">
        <v>26.6</v>
      </c>
      <c r="AK75" s="117">
        <f t="shared" si="24"/>
        <v>27.265</v>
      </c>
      <c r="AL75" s="121">
        <v>26.87</v>
      </c>
      <c r="AM75" s="117">
        <f t="shared" si="25"/>
        <v>27.54175</v>
      </c>
      <c r="AN75" s="121">
        <v>27.14</v>
      </c>
      <c r="AO75" s="117">
        <f t="shared" si="26"/>
        <v>27.8185</v>
      </c>
      <c r="AP75" s="121">
        <v>27.41</v>
      </c>
      <c r="AQ75" s="117">
        <f t="shared" si="27"/>
        <v>28.09525</v>
      </c>
      <c r="AR75" s="121">
        <v>27.68</v>
      </c>
      <c r="AS75" s="117">
        <f t="shared" si="28"/>
        <v>28.372</v>
      </c>
    </row>
    <row r="76" spans="1:45" ht="30.75" customHeight="1">
      <c r="A76" s="62" t="s">
        <v>69</v>
      </c>
      <c r="B76" s="63" t="s">
        <v>65</v>
      </c>
      <c r="C76" s="18" t="s">
        <v>9</v>
      </c>
      <c r="D76" s="22">
        <v>771.94</v>
      </c>
      <c r="E76" s="122">
        <v>836.08</v>
      </c>
      <c r="F76" s="18">
        <f t="shared" si="14"/>
        <v>108.30893592766277</v>
      </c>
      <c r="G76" s="123">
        <v>434.45</v>
      </c>
      <c r="H76" s="110">
        <f t="shared" si="15"/>
        <v>56.617666223577544</v>
      </c>
      <c r="I76" s="22">
        <v>767.34</v>
      </c>
      <c r="J76" s="49">
        <v>621.75</v>
      </c>
      <c r="K76" s="49">
        <v>621.75</v>
      </c>
      <c r="L76" s="49">
        <v>620.25</v>
      </c>
      <c r="M76" s="49">
        <v>620.25</v>
      </c>
      <c r="N76" s="49">
        <v>610.5</v>
      </c>
      <c r="O76" s="49">
        <v>610.5</v>
      </c>
      <c r="P76" s="59">
        <v>637.06</v>
      </c>
      <c r="Q76" s="117">
        <f t="shared" si="30"/>
        <v>652.9865</v>
      </c>
      <c r="R76" s="59">
        <v>637.06</v>
      </c>
      <c r="S76" s="117">
        <f t="shared" si="31"/>
        <v>652.9865</v>
      </c>
      <c r="T76" s="59">
        <v>637.06</v>
      </c>
      <c r="U76" s="117">
        <f t="shared" si="31"/>
        <v>652.9865</v>
      </c>
      <c r="V76" s="59">
        <v>637.06</v>
      </c>
      <c r="W76" s="117">
        <f t="shared" si="17"/>
        <v>652.9865</v>
      </c>
      <c r="X76" s="59">
        <v>637.06</v>
      </c>
      <c r="Y76" s="117">
        <f t="shared" si="18"/>
        <v>652.9865</v>
      </c>
      <c r="Z76" s="59">
        <v>637.06</v>
      </c>
      <c r="AA76" s="117">
        <f t="shared" si="19"/>
        <v>652.9865</v>
      </c>
      <c r="AB76" s="59">
        <v>637.06</v>
      </c>
      <c r="AC76" s="117">
        <f t="shared" si="20"/>
        <v>652.9865</v>
      </c>
      <c r="AD76" s="59">
        <v>637.06</v>
      </c>
      <c r="AE76" s="117">
        <f t="shared" si="21"/>
        <v>652.9865</v>
      </c>
      <c r="AF76" s="59">
        <v>637.06</v>
      </c>
      <c r="AG76" s="117">
        <f t="shared" si="22"/>
        <v>652.9865</v>
      </c>
      <c r="AH76" s="59">
        <v>637.06</v>
      </c>
      <c r="AI76" s="117">
        <f t="shared" si="23"/>
        <v>652.9865</v>
      </c>
      <c r="AJ76" s="59">
        <v>637.06</v>
      </c>
      <c r="AK76" s="117">
        <f t="shared" si="24"/>
        <v>652.9865</v>
      </c>
      <c r="AL76" s="59">
        <v>637.06</v>
      </c>
      <c r="AM76" s="117">
        <f t="shared" si="25"/>
        <v>652.9865</v>
      </c>
      <c r="AN76" s="59">
        <v>637.06</v>
      </c>
      <c r="AO76" s="117">
        <f t="shared" si="26"/>
        <v>652.9865</v>
      </c>
      <c r="AP76" s="59">
        <v>637.06</v>
      </c>
      <c r="AQ76" s="117">
        <f t="shared" si="27"/>
        <v>652.9865</v>
      </c>
      <c r="AR76" s="59">
        <v>637.06</v>
      </c>
      <c r="AS76" s="117">
        <f t="shared" si="28"/>
        <v>652.9865</v>
      </c>
    </row>
    <row r="77" spans="1:45" s="119" customFormat="1" ht="15" customHeight="1">
      <c r="A77" s="62" t="s">
        <v>70</v>
      </c>
      <c r="B77" s="63" t="s">
        <v>65</v>
      </c>
      <c r="C77" s="18" t="s">
        <v>9</v>
      </c>
      <c r="D77" s="117">
        <v>907.49</v>
      </c>
      <c r="E77" s="122">
        <v>964.69</v>
      </c>
      <c r="F77" s="18">
        <f t="shared" si="14"/>
        <v>106.30309975867502</v>
      </c>
      <c r="G77" s="123">
        <v>487.53</v>
      </c>
      <c r="H77" s="110">
        <f t="shared" si="15"/>
        <v>54.64602761836442</v>
      </c>
      <c r="I77" s="117">
        <v>892.16</v>
      </c>
      <c r="J77" s="49">
        <v>758.43</v>
      </c>
      <c r="K77" s="49">
        <v>760.99</v>
      </c>
      <c r="L77" s="49">
        <v>758.28</v>
      </c>
      <c r="M77" s="49">
        <v>760.52</v>
      </c>
      <c r="N77" s="49">
        <v>750.17</v>
      </c>
      <c r="O77" s="49">
        <v>752.17</v>
      </c>
      <c r="P77" s="117">
        <v>768.48</v>
      </c>
      <c r="Q77" s="117">
        <f t="shared" si="30"/>
        <v>787.692</v>
      </c>
      <c r="R77" s="121">
        <v>769.79</v>
      </c>
      <c r="S77" s="117">
        <f t="shared" si="31"/>
        <v>789.0347499999999</v>
      </c>
      <c r="T77" s="121">
        <v>771.12</v>
      </c>
      <c r="U77" s="117">
        <f t="shared" si="31"/>
        <v>790.398</v>
      </c>
      <c r="V77" s="121">
        <v>772.46</v>
      </c>
      <c r="W77" s="117">
        <f t="shared" si="17"/>
        <v>791.7715000000001</v>
      </c>
      <c r="X77" s="121">
        <v>773.81</v>
      </c>
      <c r="Y77" s="117">
        <f t="shared" si="18"/>
        <v>793.1552499999999</v>
      </c>
      <c r="Z77" s="121">
        <v>775.18</v>
      </c>
      <c r="AA77" s="117">
        <f t="shared" si="19"/>
        <v>794.5595</v>
      </c>
      <c r="AB77" s="121">
        <v>776.56</v>
      </c>
      <c r="AC77" s="117">
        <f t="shared" si="20"/>
        <v>795.9739999999999</v>
      </c>
      <c r="AD77" s="121">
        <v>777.96</v>
      </c>
      <c r="AE77" s="117">
        <f t="shared" si="21"/>
        <v>797.409</v>
      </c>
      <c r="AF77" s="121">
        <v>779.37</v>
      </c>
      <c r="AG77" s="117">
        <f t="shared" si="22"/>
        <v>798.85425</v>
      </c>
      <c r="AH77" s="121">
        <v>780.79</v>
      </c>
      <c r="AI77" s="117">
        <f t="shared" si="23"/>
        <v>800.30975</v>
      </c>
      <c r="AJ77" s="121">
        <v>782.23</v>
      </c>
      <c r="AK77" s="117">
        <f t="shared" si="24"/>
        <v>801.78575</v>
      </c>
      <c r="AL77" s="121">
        <v>783.68</v>
      </c>
      <c r="AM77" s="117">
        <f t="shared" si="25"/>
        <v>803.2719999999999</v>
      </c>
      <c r="AN77" s="121">
        <v>785.15</v>
      </c>
      <c r="AO77" s="117">
        <f t="shared" si="26"/>
        <v>804.77875</v>
      </c>
      <c r="AP77" s="121">
        <v>786.63</v>
      </c>
      <c r="AQ77" s="117">
        <f t="shared" si="27"/>
        <v>806.29575</v>
      </c>
      <c r="AR77" s="121">
        <v>788.12</v>
      </c>
      <c r="AS77" s="117">
        <f t="shared" si="28"/>
        <v>807.823</v>
      </c>
    </row>
    <row r="78" spans="1:45" s="119" customFormat="1" ht="19.5" customHeight="1">
      <c r="A78" s="62" t="s">
        <v>71</v>
      </c>
      <c r="B78" s="63" t="s">
        <v>72</v>
      </c>
      <c r="C78" s="18" t="s">
        <v>9</v>
      </c>
      <c r="D78" s="117">
        <v>0.01</v>
      </c>
      <c r="E78" s="124">
        <v>-4.68</v>
      </c>
      <c r="F78" s="18"/>
      <c r="G78" s="123">
        <v>10.99</v>
      </c>
      <c r="H78" s="110">
        <f t="shared" si="15"/>
        <v>-87.56972111553785</v>
      </c>
      <c r="I78" s="117">
        <v>-12.55</v>
      </c>
      <c r="J78" s="117">
        <f aca="true" t="shared" si="32" ref="J78:AR78">J72-J77</f>
        <v>0</v>
      </c>
      <c r="K78" s="117">
        <f t="shared" si="32"/>
        <v>0</v>
      </c>
      <c r="L78" s="117">
        <f t="shared" si="32"/>
        <v>0</v>
      </c>
      <c r="M78" s="117">
        <f t="shared" si="32"/>
        <v>0</v>
      </c>
      <c r="N78" s="117">
        <f t="shared" si="32"/>
        <v>0</v>
      </c>
      <c r="O78" s="117">
        <f t="shared" si="32"/>
        <v>0</v>
      </c>
      <c r="P78" s="117">
        <f t="shared" si="32"/>
        <v>0</v>
      </c>
      <c r="Q78" s="117">
        <f t="shared" si="30"/>
        <v>0</v>
      </c>
      <c r="R78" s="117">
        <f t="shared" si="32"/>
        <v>0</v>
      </c>
      <c r="S78" s="117">
        <f t="shared" si="31"/>
        <v>0</v>
      </c>
      <c r="T78" s="117">
        <f t="shared" si="32"/>
        <v>0</v>
      </c>
      <c r="U78" s="117">
        <f t="shared" si="31"/>
        <v>0</v>
      </c>
      <c r="V78" s="117">
        <f t="shared" si="32"/>
        <v>0</v>
      </c>
      <c r="W78" s="117">
        <f t="shared" si="17"/>
        <v>0</v>
      </c>
      <c r="X78" s="117">
        <f t="shared" si="32"/>
        <v>0</v>
      </c>
      <c r="Y78" s="117">
        <f t="shared" si="18"/>
        <v>0</v>
      </c>
      <c r="Z78" s="117">
        <f t="shared" si="32"/>
        <v>0</v>
      </c>
      <c r="AA78" s="117">
        <f t="shared" si="19"/>
        <v>0</v>
      </c>
      <c r="AB78" s="117">
        <f t="shared" si="32"/>
        <v>0</v>
      </c>
      <c r="AC78" s="117">
        <f t="shared" si="20"/>
        <v>0</v>
      </c>
      <c r="AD78" s="117">
        <f t="shared" si="32"/>
        <v>0</v>
      </c>
      <c r="AE78" s="117">
        <f t="shared" si="21"/>
        <v>0</v>
      </c>
      <c r="AF78" s="117">
        <f t="shared" si="32"/>
        <v>0</v>
      </c>
      <c r="AG78" s="117">
        <f t="shared" si="22"/>
        <v>0</v>
      </c>
      <c r="AH78" s="117">
        <f t="shared" si="32"/>
        <v>0</v>
      </c>
      <c r="AI78" s="117">
        <f t="shared" si="23"/>
        <v>0</v>
      </c>
      <c r="AJ78" s="117">
        <f t="shared" si="32"/>
        <v>0</v>
      </c>
      <c r="AK78" s="117">
        <f t="shared" si="24"/>
        <v>0</v>
      </c>
      <c r="AL78" s="117">
        <f t="shared" si="32"/>
        <v>0</v>
      </c>
      <c r="AM78" s="117">
        <f t="shared" si="25"/>
        <v>0</v>
      </c>
      <c r="AN78" s="117">
        <f t="shared" si="32"/>
        <v>0</v>
      </c>
      <c r="AO78" s="117">
        <f t="shared" si="26"/>
        <v>0</v>
      </c>
      <c r="AP78" s="117">
        <f t="shared" si="32"/>
        <v>0</v>
      </c>
      <c r="AQ78" s="117">
        <f t="shared" si="27"/>
        <v>0</v>
      </c>
      <c r="AR78" s="117">
        <f t="shared" si="32"/>
        <v>0</v>
      </c>
      <c r="AS78" s="117">
        <f t="shared" si="28"/>
        <v>0</v>
      </c>
    </row>
    <row r="79" spans="1:45" s="12" customFormat="1" ht="18.75">
      <c r="A79" s="60" t="s">
        <v>107</v>
      </c>
      <c r="B79" s="7"/>
      <c r="C79" s="27"/>
      <c r="D79" s="26"/>
      <c r="E79" s="26"/>
      <c r="F79" s="76"/>
      <c r="G79" s="9"/>
      <c r="H79" s="29"/>
      <c r="I79" s="26"/>
      <c r="J79" s="9"/>
      <c r="K79" s="125"/>
      <c r="L79" s="28"/>
      <c r="M79" s="81"/>
      <c r="N79" s="28"/>
      <c r="O79" s="28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s="127" customFormat="1" ht="56.25">
      <c r="A80" s="63" t="s">
        <v>96</v>
      </c>
      <c r="B80" s="63" t="s">
        <v>82</v>
      </c>
      <c r="C80" s="18" t="s">
        <v>3</v>
      </c>
      <c r="D80" s="22">
        <v>2.8</v>
      </c>
      <c r="E80" s="122">
        <v>2.8</v>
      </c>
      <c r="F80" s="18">
        <f>D80-E80</f>
        <v>0</v>
      </c>
      <c r="G80" s="95">
        <v>2.868</v>
      </c>
      <c r="H80" s="20">
        <f>G80/I80*100</f>
        <v>102.42857142857143</v>
      </c>
      <c r="I80" s="22">
        <v>2.8</v>
      </c>
      <c r="J80" s="35">
        <v>3.3</v>
      </c>
      <c r="K80" s="126">
        <v>3.5</v>
      </c>
      <c r="L80" s="49">
        <v>3.35</v>
      </c>
      <c r="M80" s="50">
        <v>3.6</v>
      </c>
      <c r="N80" s="22">
        <v>3.4</v>
      </c>
      <c r="O80" s="22">
        <v>3.8</v>
      </c>
      <c r="P80" s="16">
        <v>3.45</v>
      </c>
      <c r="Q80" s="16">
        <v>3.85</v>
      </c>
      <c r="R80" s="16">
        <v>3.5</v>
      </c>
      <c r="S80" s="16">
        <v>3.9</v>
      </c>
      <c r="T80" s="16">
        <v>4</v>
      </c>
      <c r="U80" s="16">
        <v>4.2</v>
      </c>
      <c r="V80" s="16">
        <v>4.4</v>
      </c>
      <c r="W80" s="16">
        <v>4.8</v>
      </c>
      <c r="X80" s="16">
        <v>4.9</v>
      </c>
      <c r="Y80" s="16">
        <v>5.2</v>
      </c>
      <c r="Z80" s="16">
        <v>5</v>
      </c>
      <c r="AA80" s="16">
        <v>5.5</v>
      </c>
      <c r="AB80" s="16">
        <v>5.2</v>
      </c>
      <c r="AC80" s="16">
        <v>5.8</v>
      </c>
      <c r="AD80" s="16">
        <v>5.5</v>
      </c>
      <c r="AE80" s="16">
        <v>6.2</v>
      </c>
      <c r="AF80" s="16">
        <v>6</v>
      </c>
      <c r="AG80" s="16">
        <v>6.3</v>
      </c>
      <c r="AH80" s="16">
        <v>6.2</v>
      </c>
      <c r="AI80" s="16">
        <v>6.8</v>
      </c>
      <c r="AJ80" s="16">
        <v>6.6</v>
      </c>
      <c r="AK80" s="16">
        <v>7.2</v>
      </c>
      <c r="AL80" s="16">
        <v>7</v>
      </c>
      <c r="AM80" s="16">
        <v>7.5</v>
      </c>
      <c r="AN80" s="16">
        <v>7.2</v>
      </c>
      <c r="AO80" s="16">
        <v>7.8</v>
      </c>
      <c r="AP80" s="16">
        <v>8</v>
      </c>
      <c r="AQ80" s="16">
        <v>8.2</v>
      </c>
      <c r="AR80" s="16">
        <v>8.5</v>
      </c>
      <c r="AS80" s="16">
        <v>9</v>
      </c>
    </row>
    <row r="81" spans="1:45" ht="37.5">
      <c r="A81" s="63" t="s">
        <v>97</v>
      </c>
      <c r="B81" s="63" t="s">
        <v>73</v>
      </c>
      <c r="C81" s="18" t="s">
        <v>9</v>
      </c>
      <c r="D81" s="22">
        <v>3.65</v>
      </c>
      <c r="E81" s="128">
        <v>3.4</v>
      </c>
      <c r="F81" s="18">
        <f>D81-E81</f>
        <v>0.25</v>
      </c>
      <c r="G81" s="129">
        <v>4.38</v>
      </c>
      <c r="H81" s="20">
        <f>G81/I81*100</f>
        <v>120</v>
      </c>
      <c r="I81" s="22">
        <v>3.65</v>
      </c>
      <c r="J81" s="35">
        <v>3.7</v>
      </c>
      <c r="K81" s="126">
        <v>3.7</v>
      </c>
      <c r="L81" s="35">
        <v>3.6</v>
      </c>
      <c r="M81" s="43">
        <v>3.6</v>
      </c>
      <c r="N81" s="22">
        <v>3.5</v>
      </c>
      <c r="O81" s="22">
        <v>3.5</v>
      </c>
      <c r="P81" s="16">
        <v>3.4</v>
      </c>
      <c r="Q81" s="16">
        <v>3.4</v>
      </c>
      <c r="R81" s="16">
        <v>3.4</v>
      </c>
      <c r="S81" s="16">
        <v>3.4</v>
      </c>
      <c r="T81" s="16">
        <v>3.4</v>
      </c>
      <c r="U81" s="16">
        <v>3.4</v>
      </c>
      <c r="V81" s="16">
        <v>3.3</v>
      </c>
      <c r="W81" s="16">
        <v>3.3</v>
      </c>
      <c r="X81" s="16">
        <v>3.3</v>
      </c>
      <c r="Y81" s="16">
        <v>3.3</v>
      </c>
      <c r="Z81" s="16">
        <v>3.3</v>
      </c>
      <c r="AA81" s="16">
        <v>3.3</v>
      </c>
      <c r="AB81" s="16">
        <v>3.3</v>
      </c>
      <c r="AC81" s="16">
        <v>3.3</v>
      </c>
      <c r="AD81" s="16">
        <v>3.3</v>
      </c>
      <c r="AE81" s="16">
        <v>3.3</v>
      </c>
      <c r="AF81" s="16">
        <v>3.2</v>
      </c>
      <c r="AG81" s="16">
        <v>3.2</v>
      </c>
      <c r="AH81" s="16">
        <v>3.2</v>
      </c>
      <c r="AI81" s="16">
        <v>3.2</v>
      </c>
      <c r="AJ81" s="16">
        <v>3.2</v>
      </c>
      <c r="AK81" s="16">
        <v>3.2</v>
      </c>
      <c r="AL81" s="16">
        <v>3.2</v>
      </c>
      <c r="AM81" s="16">
        <v>3.2</v>
      </c>
      <c r="AN81" s="16">
        <v>3.2</v>
      </c>
      <c r="AO81" s="16">
        <v>3.2</v>
      </c>
      <c r="AP81" s="16">
        <v>3.2</v>
      </c>
      <c r="AQ81" s="16">
        <v>3.2</v>
      </c>
      <c r="AR81" s="16">
        <v>3.2</v>
      </c>
      <c r="AS81" s="16">
        <v>3.2</v>
      </c>
    </row>
    <row r="82" spans="1:45" ht="56.25">
      <c r="A82" s="62" t="s">
        <v>98</v>
      </c>
      <c r="B82" s="63" t="s">
        <v>74</v>
      </c>
      <c r="C82" s="18" t="s">
        <v>9</v>
      </c>
      <c r="D82" s="22">
        <v>28609.56</v>
      </c>
      <c r="E82" s="122">
        <v>26903.5</v>
      </c>
      <c r="F82" s="18">
        <f>D82-E82</f>
        <v>1706.0600000000013</v>
      </c>
      <c r="G82" s="19">
        <v>30880.4</v>
      </c>
      <c r="H82" s="20">
        <f>G82/I82*100</f>
        <v>107.93734681693812</v>
      </c>
      <c r="I82" s="22">
        <v>28609.56</v>
      </c>
      <c r="J82" s="70">
        <f>I82*104.9/100</f>
        <v>30011.428440000003</v>
      </c>
      <c r="K82" s="130">
        <f>I82*111.4/100</f>
        <v>31871.049840000003</v>
      </c>
      <c r="L82" s="22">
        <f>J82*105.5/100</f>
        <v>31662.0570042</v>
      </c>
      <c r="M82" s="131">
        <f>K82*110/100</f>
        <v>35058.154824000005</v>
      </c>
      <c r="N82" s="22">
        <f>L82*105.9/100</f>
        <v>33530.1183674478</v>
      </c>
      <c r="O82" s="22">
        <f>M82*110.1/100</f>
        <v>38599.02846122401</v>
      </c>
      <c r="P82" s="70">
        <v>33800</v>
      </c>
      <c r="Q82" s="130">
        <v>38600</v>
      </c>
      <c r="R82" s="70">
        <f>P82*104.5/100</f>
        <v>35321</v>
      </c>
      <c r="S82" s="130">
        <f>Q82*110/100</f>
        <v>42460</v>
      </c>
      <c r="T82" s="70">
        <f>R82*104.5/100</f>
        <v>36910.445</v>
      </c>
      <c r="U82" s="130">
        <f>S82*110/100</f>
        <v>46706</v>
      </c>
      <c r="V82" s="70">
        <f>T82*104.5/100</f>
        <v>38571.415025</v>
      </c>
      <c r="W82" s="130">
        <f>U82*110/100</f>
        <v>51376.6</v>
      </c>
      <c r="X82" s="70">
        <f>V82*104.5/100</f>
        <v>40307.128701125</v>
      </c>
      <c r="Y82" s="130">
        <f>W82*110/100</f>
        <v>56514.26</v>
      </c>
      <c r="Z82" s="70">
        <f>X82*104.5/100</f>
        <v>42120.94949267562</v>
      </c>
      <c r="AA82" s="130">
        <f>Y82*110/100</f>
        <v>62165.68600000001</v>
      </c>
      <c r="AB82" s="70">
        <f>Z82*104.5/100</f>
        <v>44016.39221984603</v>
      </c>
      <c r="AC82" s="130">
        <f>AA82*110/100</f>
        <v>68382.25460000001</v>
      </c>
      <c r="AD82" s="70">
        <f>AB82*104.5/100</f>
        <v>45997.129869739096</v>
      </c>
      <c r="AE82" s="130">
        <f>AC82*110/100</f>
        <v>75220.48006000002</v>
      </c>
      <c r="AF82" s="70">
        <f>AD82*104.5/100</f>
        <v>48067.00071387735</v>
      </c>
      <c r="AG82" s="130">
        <f>AE82*110/100</f>
        <v>82742.52806600001</v>
      </c>
      <c r="AH82" s="70">
        <f>AF82*104.5/100</f>
        <v>50230.01574600183</v>
      </c>
      <c r="AI82" s="130">
        <f>AG82*110/100</f>
        <v>91016.78087260002</v>
      </c>
      <c r="AJ82" s="70">
        <f>AH82*104.5/100</f>
        <v>52490.366454571915</v>
      </c>
      <c r="AK82" s="130">
        <f>AI82*110/100</f>
        <v>100118.45895986001</v>
      </c>
      <c r="AL82" s="70">
        <f>AJ82*104.5/100</f>
        <v>54852.43294502765</v>
      </c>
      <c r="AM82" s="130">
        <f>AK82*110/100</f>
        <v>110130.30485584601</v>
      </c>
      <c r="AN82" s="70">
        <f>AL82*104.5/100</f>
        <v>57320.7924275539</v>
      </c>
      <c r="AO82" s="130">
        <f>AM82*110/100</f>
        <v>121143.33534143062</v>
      </c>
      <c r="AP82" s="70">
        <f>AN82*104.5/100</f>
        <v>59900.228086793824</v>
      </c>
      <c r="AQ82" s="130">
        <f>AO82*110/100</f>
        <v>133257.6688755737</v>
      </c>
      <c r="AR82" s="70">
        <f>AP82*104.5/100</f>
        <v>62595.73835069955</v>
      </c>
      <c r="AS82" s="130">
        <f>AQ82*110/100</f>
        <v>146583.43576313107</v>
      </c>
    </row>
    <row r="83" spans="1:45" ht="18.75">
      <c r="A83" s="60" t="s">
        <v>108</v>
      </c>
      <c r="B83" s="7"/>
      <c r="C83" s="27"/>
      <c r="D83" s="26"/>
      <c r="E83" s="26"/>
      <c r="F83" s="76"/>
      <c r="G83" s="26"/>
      <c r="H83" s="29"/>
      <c r="I83" s="26"/>
      <c r="J83" s="9"/>
      <c r="K83" s="125"/>
      <c r="L83" s="28"/>
      <c r="M83" s="81"/>
      <c r="N83" s="28"/>
      <c r="O83" s="28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pans="1:45" ht="18.75">
      <c r="A84" s="132" t="s">
        <v>75</v>
      </c>
      <c r="B84" s="133"/>
      <c r="C84" s="134"/>
      <c r="D84" s="135"/>
      <c r="E84" s="136"/>
      <c r="F84" s="18"/>
      <c r="G84" s="72"/>
      <c r="H84" s="73"/>
      <c r="I84" s="135"/>
      <c r="J84" s="117"/>
      <c r="K84" s="137"/>
      <c r="L84" s="22"/>
      <c r="M84" s="131"/>
      <c r="N84" s="22"/>
      <c r="O84" s="22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</row>
    <row r="85" spans="1:45" ht="131.25">
      <c r="A85" s="138" t="s">
        <v>99</v>
      </c>
      <c r="B85" s="63" t="s">
        <v>73</v>
      </c>
      <c r="C85" s="18" t="s">
        <v>3</v>
      </c>
      <c r="D85" s="22">
        <v>16</v>
      </c>
      <c r="E85" s="122">
        <v>10.276</v>
      </c>
      <c r="F85" s="18">
        <f>D85-E85</f>
        <v>5.724</v>
      </c>
      <c r="G85" s="19">
        <v>12.81</v>
      </c>
      <c r="H85" s="20">
        <f>G85/I85*100</f>
        <v>142.55508568884932</v>
      </c>
      <c r="I85" s="22">
        <v>8.986</v>
      </c>
      <c r="J85" s="21">
        <v>2.857</v>
      </c>
      <c r="K85" s="21">
        <v>2.857</v>
      </c>
      <c r="L85" s="21">
        <v>2.857</v>
      </c>
      <c r="M85" s="21">
        <v>2.857</v>
      </c>
      <c r="N85" s="49">
        <v>2.5</v>
      </c>
      <c r="O85" s="35">
        <v>2.5</v>
      </c>
      <c r="P85" s="22">
        <v>1.5</v>
      </c>
      <c r="Q85" s="22">
        <v>1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</row>
  </sheetData>
  <sheetProtection password="CC45" sheet="1" formatCells="0" formatColumns="0" formatRows="0" insertColumns="0" insertRows="0" insertHyperlinks="0" deleteColumns="0" deleteRows="0" sort="0" autoFilter="0" pivotTables="0"/>
  <mergeCells count="73">
    <mergeCell ref="F6:F8"/>
    <mergeCell ref="E6:E8"/>
    <mergeCell ref="R6:S6"/>
    <mergeCell ref="P6:Q6"/>
    <mergeCell ref="N6:O6"/>
    <mergeCell ref="L6:M6"/>
    <mergeCell ref="J6:K6"/>
    <mergeCell ref="G6:H6"/>
    <mergeCell ref="I7:I8"/>
    <mergeCell ref="H7:H8"/>
    <mergeCell ref="AD6:AE6"/>
    <mergeCell ref="AB6:AC6"/>
    <mergeCell ref="Z6:AA6"/>
    <mergeCell ref="X6:Y6"/>
    <mergeCell ref="V6:W6"/>
    <mergeCell ref="T6:U6"/>
    <mergeCell ref="A57:C57"/>
    <mergeCell ref="C5:C8"/>
    <mergeCell ref="A43:C43"/>
    <mergeCell ref="A19:C19"/>
    <mergeCell ref="A34:C34"/>
    <mergeCell ref="A13:C13"/>
    <mergeCell ref="B5:B8"/>
    <mergeCell ref="A17:C17"/>
    <mergeCell ref="A15:C15"/>
    <mergeCell ref="A5:A8"/>
    <mergeCell ref="G7:G8"/>
    <mergeCell ref="AR6:AS6"/>
    <mergeCell ref="AP6:AQ6"/>
    <mergeCell ref="AN6:AO6"/>
    <mergeCell ref="AL6:AM6"/>
    <mergeCell ref="AJ6:AK6"/>
    <mergeCell ref="AH6:AI6"/>
    <mergeCell ref="AF6:AG6"/>
    <mergeCell ref="O7:O8"/>
    <mergeCell ref="N7:N8"/>
    <mergeCell ref="M7:M8"/>
    <mergeCell ref="L7:L8"/>
    <mergeCell ref="K7:K8"/>
    <mergeCell ref="J7:J8"/>
    <mergeCell ref="U7:U8"/>
    <mergeCell ref="T7:T8"/>
    <mergeCell ref="S7:S8"/>
    <mergeCell ref="R7:R8"/>
    <mergeCell ref="Q7:Q8"/>
    <mergeCell ref="P7:P8"/>
    <mergeCell ref="D6:D8"/>
    <mergeCell ref="D5:AS5"/>
    <mergeCell ref="V7:V8"/>
    <mergeCell ref="W7:W8"/>
    <mergeCell ref="X7:X8"/>
    <mergeCell ref="Y7:Y8"/>
    <mergeCell ref="Z7:Z8"/>
    <mergeCell ref="AA7:AA8"/>
    <mergeCell ref="AB7:AB8"/>
    <mergeCell ref="AC7:AC8"/>
    <mergeCell ref="AO7:AO8"/>
    <mergeCell ref="AD7:AD8"/>
    <mergeCell ref="AE7:AE8"/>
    <mergeCell ref="AF7:AF8"/>
    <mergeCell ref="AG7:AG8"/>
    <mergeCell ref="AH7:AH8"/>
    <mergeCell ref="AI7:AI8"/>
    <mergeCell ref="A2:AS4"/>
    <mergeCell ref="AP7:AP8"/>
    <mergeCell ref="AQ7:AQ8"/>
    <mergeCell ref="AR7:AR8"/>
    <mergeCell ref="AS7:AS8"/>
    <mergeCell ref="AJ7:AJ8"/>
    <mergeCell ref="AK7:AK8"/>
    <mergeCell ref="AL7:AL8"/>
    <mergeCell ref="AM7:AM8"/>
    <mergeCell ref="AN7:AN8"/>
  </mergeCells>
  <printOptions/>
  <pageMargins left="0.3937007874015748" right="0.1968503937007874" top="0.5905511811023623" bottom="0.3937007874015748" header="0.5118110236220472" footer="0.11811023622047245"/>
  <pageSetup fitToHeight="0" horizontalDpi="600" verticalDpi="600" orientation="landscape" pageOrder="overThenDown" paperSize="9" scale="24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Даурен</dc:creator>
  <cp:keywords/>
  <dc:description/>
  <cp:lastModifiedBy>техник</cp:lastModifiedBy>
  <cp:lastPrinted>2018-06-21T04:12:32Z</cp:lastPrinted>
  <dcterms:created xsi:type="dcterms:W3CDTF">2008-03-17T11:03:58Z</dcterms:created>
  <dcterms:modified xsi:type="dcterms:W3CDTF">2018-06-21T04:14:36Z</dcterms:modified>
  <cp:category/>
  <cp:version/>
  <cp:contentType/>
  <cp:contentStatus/>
</cp:coreProperties>
</file>